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ldo\Documents\Aldo\A_Mines\Acaps\Philippines\Analyses\140526_1_Datafile_for_publication\"/>
    </mc:Choice>
  </mc:AlternateContent>
  <bookViews>
    <workbookView xWindow="0" yWindow="0" windowWidth="14370" windowHeight="7530"/>
  </bookViews>
  <sheets>
    <sheet name="Table of Contents" sheetId="10" r:id="rId1"/>
    <sheet name="Variables" sheetId="3" r:id="rId2"/>
    <sheet name="Data" sheetId="1" r:id="rId3"/>
    <sheet name="DataWithFormulas" sheetId="7" r:id="rId4"/>
    <sheet name="Formulas" sheetId="8" r:id="rId5"/>
    <sheet name="Betti_Verma" sheetId="4" r:id="rId6"/>
    <sheet name="NamedRanges" sheetId="9" r:id="rId7"/>
  </sheets>
  <definedNames>
    <definedName name="_xlnm._FilterDatabase" localSheetId="6" hidden="1">NamedRanges!$A$1:$C$77</definedName>
    <definedName name="affected">DataWithFormulas!$P$2:$P$409</definedName>
    <definedName name="affectNo0">DataWithFormulas!$BC$2:$BC$409</definedName>
    <definedName name="bv_affected">Variables!$F$23</definedName>
    <definedName name="bv_hpartialimput">Variables!$F$26</definedName>
    <definedName name="bv_htotalimput">Variables!$F$25</definedName>
    <definedName name="bv_idpcumul">Variables!$F$24</definedName>
    <definedName name="bv_poverty">Variables!$F$42</definedName>
    <definedName name="bv_ratioIDP">Variables!$F$36</definedName>
    <definedName name="bv_rimputAffect">Variables!$F$35</definedName>
    <definedName name="bv_rimputDamaged">Variables!$F$37</definedName>
    <definedName name="bv_TotalUW_Pc">Variables!$F$44</definedName>
    <definedName name="BVapprox">Betti_Verma!$K$56:$K$59</definedName>
    <definedName name="GEOGRAPHIC">DataWithFormulas!$B$2:$B$409</definedName>
    <definedName name="housepartial">DataWithFormulas!$T$2:$T$409</definedName>
    <definedName name="housetotal">DataWithFormulas!$R$2:$R$409</definedName>
    <definedName name="hpartialimput">DataWithFormulas!$U$2:$U$409</definedName>
    <definedName name="htotalimput">DataWithFormulas!$S$2:$S$409</definedName>
    <definedName name="idpcumul">DataWithFormulas!$Q$2:$Q$409</definedName>
    <definedName name="indicvalues">Betti_Verma!$B$5:$E$412</definedName>
    <definedName name="intens_ratioIDP">DataWithFormulas!$AI$2:$AI$409</definedName>
    <definedName name="intens_rimputAffect">DataWithFormulas!$AH$2:$AH$409</definedName>
    <definedName name="intens_rimputDamaged">DataWithFormulas!$AJ$2:$AJ$409</definedName>
    <definedName name="INTENSITY">DataWithFormulas!$AB$2:$AB$409</definedName>
    <definedName name="intensitymax100">DataWithFormulas!$AL$2:$AL$409</definedName>
    <definedName name="intensityscore">DataWithFormulas!$AK$2:$AK$409</definedName>
    <definedName name="log10UnmetNeeds">DataWithFormulas!$AW$2:$AW$409</definedName>
    <definedName name="magn_affected">DataWithFormulas!$V$2:$V$409</definedName>
    <definedName name="magn_affected_demo">Betti_Verma!$B$5:$B$412</definedName>
    <definedName name="magn_hpartialimput">DataWithFormulas!$Y$2:$Y$409</definedName>
    <definedName name="magn_hpartialimput_demo">Betti_Verma!$E$5:$E$412</definedName>
    <definedName name="magn_htotalimput">DataWithFormulas!$X$2:$X$409</definedName>
    <definedName name="magn_htotalimput_demo">Betti_Verma!$D$5:$D$412</definedName>
    <definedName name="magn_idpcumul">DataWithFormulas!$W$2:$W$409</definedName>
    <definedName name="magn_idpcumul_demo">Betti_Verma!$C$5:$C$412</definedName>
    <definedName name="magnitmax100">DataWithFormulas!$AA$2:$AA$409</definedName>
    <definedName name="MAGNITUDE">DataWithFormulas!$O$2:$O$409</definedName>
    <definedName name="magnitudescore">DataWithFormulas!$Z$2:$Z$409</definedName>
    <definedName name="magnitudescore_Excelapprox">Betti_Verma!$F$5:$F$412</definedName>
    <definedName name="magnitudescore_STATA">Betti_Verma!$G$5:$G$412</definedName>
    <definedName name="mcode_numeric">DataWithFormulas!$J$2:$J$409</definedName>
    <definedName name="mcode_shor">DataWithFormulas!$K$2:$K$409</definedName>
    <definedName name="municipality">DataWithFormulas!$H$2:$H$409</definedName>
    <definedName name="municipalitycode">DataWithFormulas!$I$2:$I$409</definedName>
    <definedName name="near_dist">DataWithFormulas!$N$2:$N$409</definedName>
    <definedName name="NeedsQuickDirty">DataWithFormulas!$BD$2:$BD$409</definedName>
    <definedName name="NeedsQuickMax100">DataWithFormulas!$BE$2:$BE$409</definedName>
    <definedName name="NeedsQuickRank">DataWithFormulas!$BF$2:$BF$409</definedName>
    <definedName name="NeedsWinsor5High">DataWithFormulas!$AY$2:$AY$409</definedName>
    <definedName name="NeedsWinsorMax100">DataWithFormulas!$AZ$2:$AZ$409</definedName>
    <definedName name="pop_2010">DataWithFormulas!$L$2:$L$409</definedName>
    <definedName name="pop_2013_estimate">DataWithFormulas!$M$2:$M$409</definedName>
    <definedName name="povertyrate">DataWithFormulas!$AN$2:$AN$409</definedName>
    <definedName name="PREEXISTING">DataWithFormulas!$AM$2:$AM$409</definedName>
    <definedName name="preexistmax100">DataWithFormulas!$AS$2:$AS$409</definedName>
    <definedName name="preexistscore">DataWithFormulas!$AR$2:$AR$409</definedName>
    <definedName name="province">DataWithFormulas!$F$2:$F$409</definedName>
    <definedName name="provincecode">DataWithFormulas!$G$2:$G$409</definedName>
    <definedName name="ratioAffect">DataWithFormulas!$AC$2:$AC$409</definedName>
    <definedName name="ratioDamaged">DataWithFormulas!$AE$2:$AE$409</definedName>
    <definedName name="ratioIDP">DataWithFormulas!$AD$2:$AD$409</definedName>
    <definedName name="recno">DataWithFormulas!$A$2:$A$409</definedName>
    <definedName name="recno_demo">Betti_Verma!$A$5:$A$412</definedName>
    <definedName name="region">DataWithFormulas!$D$2:$D$409</definedName>
    <definedName name="regioncode">DataWithFormulas!$E$2:$E$409</definedName>
    <definedName name="regionshort">DataWithFormulas!$C$2:$C$409</definedName>
    <definedName name="rimputAffect">DataWithFormulas!$AF$2:$AF$409</definedName>
    <definedName name="rimputDamaged">DataWithFormulas!$AG$2:$AG$409</definedName>
    <definedName name="totaldamage">DataWithFormulas!$BA$2:$BA$409</definedName>
    <definedName name="TotalUW_Pc">DataWithFormulas!$AP$2:$AP$409</definedName>
    <definedName name="UNMETNEEDS">DataWithFormulas!$AT$2:$AT$409</definedName>
    <definedName name="UnmetNeedsMax100">DataWithFormulas!$AV$2:$AV$409</definedName>
    <definedName name="UnmetNeedsMuliplic">DataWithFormulas!$AU$2:$AU$409</definedName>
    <definedName name="UnmetNeedsRank">DataWithFormulas!$AX$2:$AX$409</definedName>
    <definedName name="USEDINSIMULATION">DataWithFormulas!$BB$2:$BB$409</definedName>
    <definedName name="vuln_poverty">DataWithFormulas!$AO$2:$AO$409</definedName>
    <definedName name="vuln_TotalUW_Pc">DataWithFormulas!$AQ$2:$AQ$409</definedName>
  </definedNames>
  <calcPr calcId="152511" refMode="R1C1"/>
</workbook>
</file>

<file path=xl/calcChain.xml><?xml version="1.0" encoding="utf-8"?>
<calcChain xmlns="http://schemas.openxmlformats.org/spreadsheetml/2006/main">
  <c r="AR286" i="7" l="1"/>
  <c r="AR285" i="7"/>
  <c r="AR284" i="7"/>
  <c r="AR283" i="7"/>
  <c r="AR282" i="7"/>
  <c r="AR281" i="7"/>
  <c r="AR280" i="7"/>
  <c r="AR279" i="7"/>
  <c r="AR278" i="7"/>
  <c r="AR277" i="7"/>
  <c r="AR276" i="7"/>
  <c r="AR275" i="7"/>
  <c r="AR274" i="7"/>
  <c r="AR273" i="7"/>
  <c r="AR272" i="7"/>
  <c r="AR271" i="7"/>
  <c r="AR270" i="7"/>
  <c r="AR269" i="7"/>
  <c r="AR268" i="7"/>
  <c r="AR267" i="7"/>
  <c r="AR266" i="7"/>
  <c r="AR265" i="7"/>
  <c r="AR264" i="7"/>
  <c r="AR263" i="7"/>
  <c r="AR262" i="7"/>
  <c r="AR261" i="7"/>
  <c r="AR260" i="7"/>
  <c r="AR259" i="7"/>
  <c r="AR258" i="7"/>
  <c r="AR257" i="7"/>
  <c r="AR256" i="7"/>
  <c r="AR255" i="7"/>
  <c r="AR254" i="7"/>
  <c r="AR253" i="7"/>
  <c r="AR252" i="7"/>
  <c r="AR251" i="7"/>
  <c r="AR250" i="7"/>
  <c r="AR249" i="7"/>
  <c r="AR248" i="7"/>
  <c r="AR247" i="7"/>
  <c r="AR246" i="7"/>
  <c r="AR245" i="7"/>
  <c r="AR244" i="7"/>
  <c r="AR243" i="7"/>
  <c r="AR242" i="7"/>
  <c r="AR241" i="7"/>
  <c r="AR240" i="7"/>
  <c r="AR239" i="7"/>
  <c r="AR238" i="7"/>
  <c r="AR237" i="7"/>
  <c r="AR236" i="7"/>
  <c r="AR235" i="7"/>
  <c r="AR234" i="7"/>
  <c r="AR233" i="7"/>
  <c r="AR232" i="7"/>
  <c r="AR231" i="7"/>
  <c r="AR230" i="7"/>
  <c r="AR229" i="7"/>
  <c r="AR228" i="7"/>
  <c r="AR227" i="7"/>
  <c r="AR226" i="7"/>
  <c r="AR225" i="7"/>
  <c r="AR224" i="7"/>
  <c r="AR223" i="7"/>
  <c r="AR222" i="7"/>
  <c r="AR221" i="7"/>
  <c r="AR220" i="7"/>
  <c r="AR219" i="7"/>
  <c r="AR218" i="7"/>
  <c r="AR217" i="7"/>
  <c r="AR216" i="7"/>
  <c r="AR215" i="7"/>
  <c r="AR214" i="7"/>
  <c r="AR213" i="7"/>
  <c r="AR212" i="7"/>
  <c r="AR211" i="7"/>
  <c r="AR210" i="7"/>
  <c r="AR209" i="7"/>
  <c r="AR208" i="7"/>
  <c r="AR207" i="7"/>
  <c r="AR206" i="7"/>
  <c r="AR205" i="7"/>
  <c r="AR204" i="7"/>
  <c r="AR203" i="7"/>
  <c r="AR202" i="7"/>
  <c r="AR201" i="7"/>
  <c r="AR200" i="7"/>
  <c r="AR199" i="7"/>
  <c r="AR198" i="7"/>
  <c r="AR197" i="7"/>
  <c r="AR196" i="7"/>
  <c r="AR195" i="7"/>
  <c r="AR194" i="7"/>
  <c r="AR193" i="7"/>
  <c r="AR192" i="7"/>
  <c r="AR191" i="7"/>
  <c r="AR190" i="7"/>
  <c r="AR189" i="7"/>
  <c r="AR188" i="7"/>
  <c r="AR187" i="7"/>
  <c r="AR186" i="7"/>
  <c r="AR185" i="7"/>
  <c r="AR184" i="7"/>
  <c r="AR183" i="7"/>
  <c r="AR182" i="7"/>
  <c r="AR181" i="7"/>
  <c r="AR180" i="7"/>
  <c r="AR179" i="7"/>
  <c r="AR178" i="7"/>
  <c r="AR177" i="7"/>
  <c r="AR176" i="7"/>
  <c r="AR175" i="7"/>
  <c r="AR174" i="7"/>
  <c r="AR173" i="7"/>
  <c r="AR172" i="7"/>
  <c r="AR171" i="7"/>
  <c r="AR170" i="7"/>
  <c r="AR169" i="7"/>
  <c r="AR168" i="7"/>
  <c r="AR167" i="7"/>
  <c r="AR166" i="7"/>
  <c r="AR165" i="7"/>
  <c r="AR164" i="7"/>
  <c r="AR163" i="7"/>
  <c r="AR162" i="7"/>
  <c r="AR161" i="7"/>
  <c r="AR160" i="7"/>
  <c r="AR159" i="7"/>
  <c r="AR158" i="7"/>
  <c r="AR157" i="7"/>
  <c r="AR156" i="7"/>
  <c r="AR155" i="7"/>
  <c r="AR154" i="7"/>
  <c r="AR153" i="7"/>
  <c r="AR152" i="7"/>
  <c r="AR151" i="7"/>
  <c r="AR150" i="7"/>
  <c r="AR149" i="7"/>
  <c r="AR148" i="7"/>
  <c r="AR147" i="7"/>
  <c r="AR146" i="7"/>
  <c r="AR145" i="7"/>
  <c r="AR144" i="7"/>
  <c r="AR143" i="7"/>
  <c r="AR142" i="7"/>
  <c r="AR141" i="7"/>
  <c r="AR140" i="7"/>
  <c r="AR139" i="7"/>
  <c r="AR138" i="7"/>
  <c r="AR137" i="7"/>
  <c r="AR136" i="7"/>
  <c r="AR135" i="7"/>
  <c r="AR134" i="7"/>
  <c r="AR133" i="7"/>
  <c r="AR132" i="7"/>
  <c r="AR131" i="7"/>
  <c r="AR130" i="7"/>
  <c r="AR129" i="7"/>
  <c r="AR128" i="7"/>
  <c r="AR127" i="7"/>
  <c r="AR126" i="7"/>
  <c r="AR125" i="7"/>
  <c r="AR124" i="7"/>
  <c r="AR123" i="7"/>
  <c r="AR122" i="7"/>
  <c r="AR121" i="7"/>
  <c r="AR120" i="7"/>
  <c r="AR119" i="7"/>
  <c r="AR118" i="7"/>
  <c r="AR117" i="7"/>
  <c r="AR116" i="7"/>
  <c r="AR115" i="7"/>
  <c r="AR114" i="7"/>
  <c r="AR113" i="7"/>
  <c r="AR112" i="7"/>
  <c r="AR111" i="7"/>
  <c r="AR110" i="7"/>
  <c r="AR109" i="7"/>
  <c r="AR108" i="7"/>
  <c r="AR107" i="7"/>
  <c r="AR106" i="7"/>
  <c r="AR105" i="7"/>
  <c r="AR104" i="7"/>
  <c r="AR103" i="7"/>
  <c r="AR102" i="7"/>
  <c r="AR101" i="7"/>
  <c r="AR100" i="7"/>
  <c r="AR99" i="7"/>
  <c r="AR98" i="7"/>
  <c r="AR97" i="7"/>
  <c r="AR96" i="7"/>
  <c r="AR95" i="7"/>
  <c r="AR94" i="7"/>
  <c r="AR93" i="7"/>
  <c r="AR92" i="7"/>
  <c r="AR91" i="7"/>
  <c r="AR90" i="7"/>
  <c r="AR89" i="7"/>
  <c r="AR88" i="7"/>
  <c r="AR87" i="7"/>
  <c r="AR86" i="7"/>
  <c r="AR85" i="7"/>
  <c r="AR84" i="7"/>
  <c r="AR83" i="7"/>
  <c r="AR82" i="7"/>
  <c r="AR81" i="7"/>
  <c r="AR80" i="7"/>
  <c r="AR79" i="7"/>
  <c r="AR78" i="7"/>
  <c r="AR77" i="7"/>
  <c r="AR76" i="7"/>
  <c r="AR75" i="7"/>
  <c r="AR74" i="7"/>
  <c r="AR73" i="7"/>
  <c r="AR72" i="7"/>
  <c r="AR71" i="7"/>
  <c r="AR70" i="7"/>
  <c r="AR69" i="7"/>
  <c r="AR68" i="7"/>
  <c r="AR67" i="7"/>
  <c r="AR66" i="7"/>
  <c r="AR65" i="7"/>
  <c r="AR64" i="7"/>
  <c r="AR63" i="7"/>
  <c r="AR62" i="7"/>
  <c r="AR61" i="7"/>
  <c r="AR60" i="7"/>
  <c r="AR59" i="7"/>
  <c r="AR58" i="7"/>
  <c r="AR57" i="7"/>
  <c r="AR56" i="7"/>
  <c r="AR55" i="7"/>
  <c r="AR54" i="7"/>
  <c r="AR53" i="7"/>
  <c r="AR52" i="7"/>
  <c r="AR51" i="7"/>
  <c r="AR50" i="7"/>
  <c r="AR49" i="7"/>
  <c r="AR48" i="7"/>
  <c r="AR47" i="7"/>
  <c r="AR46" i="7"/>
  <c r="AR45" i="7"/>
  <c r="AR44" i="7"/>
  <c r="AR43" i="7"/>
  <c r="AR42" i="7"/>
  <c r="AR41" i="7"/>
  <c r="AR40" i="7"/>
  <c r="AR39" i="7"/>
  <c r="AR38" i="7"/>
  <c r="AR37" i="7"/>
  <c r="AR36" i="7"/>
  <c r="AR35" i="7"/>
  <c r="AR34" i="7"/>
  <c r="AR33" i="7"/>
  <c r="AR32" i="7"/>
  <c r="AR31" i="7"/>
  <c r="AR30" i="7"/>
  <c r="AR29" i="7"/>
  <c r="AR28" i="7"/>
  <c r="AR27" i="7"/>
  <c r="AR26" i="7"/>
  <c r="AR25" i="7"/>
  <c r="AR24" i="7"/>
  <c r="AR23" i="7"/>
  <c r="AR22" i="7"/>
  <c r="AR21" i="7"/>
  <c r="AR20" i="7"/>
  <c r="AR19" i="7"/>
  <c r="AR18" i="7"/>
  <c r="AR17" i="7"/>
  <c r="AR16" i="7"/>
  <c r="AR15" i="7"/>
  <c r="AR14" i="7"/>
  <c r="AR13" i="7"/>
  <c r="AR12" i="7"/>
  <c r="AR11" i="7"/>
  <c r="AR10" i="7"/>
  <c r="AR9" i="7"/>
  <c r="AR8" i="7"/>
  <c r="AR7" i="7"/>
  <c r="AR6" i="7"/>
  <c r="AR5" i="7"/>
  <c r="AR4" i="7"/>
  <c r="AR3" i="7"/>
  <c r="AK409" i="7"/>
  <c r="AK408" i="7"/>
  <c r="AK407" i="7"/>
  <c r="AK406" i="7"/>
  <c r="AK405" i="7"/>
  <c r="AK404" i="7"/>
  <c r="AK403" i="7"/>
  <c r="AK402" i="7"/>
  <c r="AK401" i="7"/>
  <c r="AK400" i="7"/>
  <c r="AK399" i="7"/>
  <c r="AK398" i="7"/>
  <c r="AK397" i="7"/>
  <c r="AK396" i="7"/>
  <c r="AK395" i="7"/>
  <c r="AK394" i="7"/>
  <c r="AK393" i="7"/>
  <c r="AK392" i="7"/>
  <c r="AK391" i="7"/>
  <c r="AK390" i="7"/>
  <c r="AK389" i="7"/>
  <c r="AK388" i="7"/>
  <c r="AK387" i="7"/>
  <c r="AK386" i="7"/>
  <c r="AK385" i="7"/>
  <c r="AK384" i="7"/>
  <c r="AK383" i="7"/>
  <c r="AK382" i="7"/>
  <c r="AK381" i="7"/>
  <c r="AK380" i="7"/>
  <c r="AK379" i="7"/>
  <c r="AK378" i="7"/>
  <c r="AK377" i="7"/>
  <c r="AK376" i="7"/>
  <c r="AK375" i="7"/>
  <c r="AK374" i="7"/>
  <c r="AK373" i="7"/>
  <c r="AK372" i="7"/>
  <c r="AK371" i="7"/>
  <c r="AK370" i="7"/>
  <c r="AK369" i="7"/>
  <c r="AK368" i="7"/>
  <c r="AK367" i="7"/>
  <c r="AK366" i="7"/>
  <c r="AK365" i="7"/>
  <c r="AK364" i="7"/>
  <c r="AK363" i="7"/>
  <c r="AK362" i="7"/>
  <c r="AK361" i="7"/>
  <c r="AK360" i="7"/>
  <c r="AK359" i="7"/>
  <c r="AK358" i="7"/>
  <c r="AK357" i="7"/>
  <c r="AK356" i="7"/>
  <c r="AK355" i="7"/>
  <c r="AK354" i="7"/>
  <c r="AK353" i="7"/>
  <c r="AK352" i="7"/>
  <c r="AK351" i="7"/>
  <c r="AK350" i="7"/>
  <c r="AK349" i="7"/>
  <c r="AK348" i="7"/>
  <c r="AK347" i="7"/>
  <c r="AK346" i="7"/>
  <c r="AK345" i="7"/>
  <c r="AK344" i="7"/>
  <c r="AK343" i="7"/>
  <c r="AK342" i="7"/>
  <c r="AK341" i="7"/>
  <c r="AK340" i="7"/>
  <c r="AK339" i="7"/>
  <c r="AK338" i="7"/>
  <c r="AK337" i="7"/>
  <c r="AK336" i="7"/>
  <c r="AK335" i="7"/>
  <c r="AK334" i="7"/>
  <c r="AK333" i="7"/>
  <c r="AK332" i="7"/>
  <c r="AK331" i="7"/>
  <c r="AK330" i="7"/>
  <c r="AK329" i="7"/>
  <c r="AK328" i="7"/>
  <c r="AK327" i="7"/>
  <c r="AK326" i="7"/>
  <c r="AK325" i="7"/>
  <c r="AK324" i="7"/>
  <c r="AK323" i="7"/>
  <c r="AK322" i="7"/>
  <c r="AK321" i="7"/>
  <c r="AK320" i="7"/>
  <c r="AK319" i="7"/>
  <c r="AK318" i="7"/>
  <c r="AK317" i="7"/>
  <c r="AK316" i="7"/>
  <c r="AK315" i="7"/>
  <c r="AK314" i="7"/>
  <c r="AK313" i="7"/>
  <c r="AK312" i="7"/>
  <c r="AK311" i="7"/>
  <c r="AK310" i="7"/>
  <c r="AK309" i="7"/>
  <c r="AK308" i="7"/>
  <c r="AK307" i="7"/>
  <c r="AK306" i="7"/>
  <c r="AK305" i="7"/>
  <c r="AK304" i="7"/>
  <c r="AK303" i="7"/>
  <c r="AK302" i="7"/>
  <c r="AK301" i="7"/>
  <c r="AK300" i="7"/>
  <c r="AK299" i="7"/>
  <c r="AK298" i="7"/>
  <c r="AK297" i="7"/>
  <c r="AK296" i="7"/>
  <c r="AK295" i="7"/>
  <c r="AK294" i="7"/>
  <c r="AK293" i="7"/>
  <c r="AK292" i="7"/>
  <c r="AK291" i="7"/>
  <c r="AK290" i="7"/>
  <c r="AK289" i="7"/>
  <c r="AK288" i="7"/>
  <c r="AK287" i="7"/>
  <c r="AK286" i="7"/>
  <c r="AK285" i="7"/>
  <c r="AK284" i="7"/>
  <c r="AK283" i="7"/>
  <c r="AK282" i="7"/>
  <c r="AK281" i="7"/>
  <c r="AK280" i="7"/>
  <c r="AK279" i="7"/>
  <c r="AK278" i="7"/>
  <c r="AK277" i="7"/>
  <c r="AK276" i="7"/>
  <c r="AK275" i="7"/>
  <c r="AK274" i="7"/>
  <c r="AK273" i="7"/>
  <c r="AK272" i="7"/>
  <c r="AK271" i="7"/>
  <c r="AK270" i="7"/>
  <c r="AK269" i="7"/>
  <c r="AK268" i="7"/>
  <c r="AK267" i="7"/>
  <c r="AK266" i="7"/>
  <c r="AK265" i="7"/>
  <c r="AK264" i="7"/>
  <c r="AK263" i="7"/>
  <c r="AK262" i="7"/>
  <c r="AK261" i="7"/>
  <c r="AK260" i="7"/>
  <c r="AK259" i="7"/>
  <c r="AK258" i="7"/>
  <c r="AK257" i="7"/>
  <c r="AK256" i="7"/>
  <c r="AK255" i="7"/>
  <c r="AK254" i="7"/>
  <c r="AK253" i="7"/>
  <c r="AK252" i="7"/>
  <c r="AK251" i="7"/>
  <c r="AK250" i="7"/>
  <c r="AK249" i="7"/>
  <c r="AK248" i="7"/>
  <c r="AK247" i="7"/>
  <c r="AK246" i="7"/>
  <c r="AK245" i="7"/>
  <c r="AK244" i="7"/>
  <c r="AK243" i="7"/>
  <c r="AK242" i="7"/>
  <c r="AK241" i="7"/>
  <c r="AK240" i="7"/>
  <c r="AK239" i="7"/>
  <c r="AK238" i="7"/>
  <c r="AK237" i="7"/>
  <c r="AK236" i="7"/>
  <c r="AK235" i="7"/>
  <c r="AK234" i="7"/>
  <c r="AK233" i="7"/>
  <c r="AK232" i="7"/>
  <c r="AK231" i="7"/>
  <c r="AK230" i="7"/>
  <c r="AK229" i="7"/>
  <c r="AK228" i="7"/>
  <c r="AK227" i="7"/>
  <c r="AK226" i="7"/>
  <c r="AK225" i="7"/>
  <c r="AK224" i="7"/>
  <c r="AK223" i="7"/>
  <c r="AK222" i="7"/>
  <c r="AK221" i="7"/>
  <c r="AK220" i="7"/>
  <c r="AK219" i="7"/>
  <c r="AK218" i="7"/>
  <c r="AK217" i="7"/>
  <c r="AK216" i="7"/>
  <c r="AK215" i="7"/>
  <c r="AK214" i="7"/>
  <c r="AK213" i="7"/>
  <c r="AK212" i="7"/>
  <c r="AK211" i="7"/>
  <c r="AK210" i="7"/>
  <c r="AK209" i="7"/>
  <c r="AK208" i="7"/>
  <c r="AK207" i="7"/>
  <c r="AK206" i="7"/>
  <c r="AK205" i="7"/>
  <c r="AK204" i="7"/>
  <c r="AK203" i="7"/>
  <c r="AK202" i="7"/>
  <c r="AK201" i="7"/>
  <c r="AK200" i="7"/>
  <c r="AK199" i="7"/>
  <c r="AK198" i="7"/>
  <c r="AK197" i="7"/>
  <c r="AK196" i="7"/>
  <c r="AK195" i="7"/>
  <c r="AK194" i="7"/>
  <c r="AK193" i="7"/>
  <c r="AK192" i="7"/>
  <c r="AK191" i="7"/>
  <c r="AK190" i="7"/>
  <c r="AK189" i="7"/>
  <c r="AK188" i="7"/>
  <c r="AK187" i="7"/>
  <c r="AK186" i="7"/>
  <c r="AK185" i="7"/>
  <c r="AK184" i="7"/>
  <c r="AK183" i="7"/>
  <c r="AK182" i="7"/>
  <c r="AK181" i="7"/>
  <c r="AK180" i="7"/>
  <c r="AK179" i="7"/>
  <c r="AK178" i="7"/>
  <c r="AK177" i="7"/>
  <c r="AK176" i="7"/>
  <c r="AK175" i="7"/>
  <c r="AK174" i="7"/>
  <c r="AK173" i="7"/>
  <c r="AK172" i="7"/>
  <c r="AK171" i="7"/>
  <c r="AK170" i="7"/>
  <c r="AK169" i="7"/>
  <c r="AK168" i="7"/>
  <c r="AK167" i="7"/>
  <c r="AK166" i="7"/>
  <c r="AK165" i="7"/>
  <c r="AK164" i="7"/>
  <c r="AK163" i="7"/>
  <c r="AK162" i="7"/>
  <c r="AK161" i="7"/>
  <c r="AK160" i="7"/>
  <c r="AK159" i="7"/>
  <c r="AK158" i="7"/>
  <c r="AK157" i="7"/>
  <c r="AK156" i="7"/>
  <c r="AK155" i="7"/>
  <c r="AK154" i="7"/>
  <c r="AK153" i="7"/>
  <c r="AK152" i="7"/>
  <c r="AK151" i="7"/>
  <c r="AK150" i="7"/>
  <c r="AK149" i="7"/>
  <c r="AK148" i="7"/>
  <c r="AK147" i="7"/>
  <c r="AK146" i="7"/>
  <c r="AK145" i="7"/>
  <c r="AK144" i="7"/>
  <c r="AK143" i="7"/>
  <c r="AK142" i="7"/>
  <c r="AK141" i="7"/>
  <c r="AK140" i="7"/>
  <c r="AK139" i="7"/>
  <c r="AK138" i="7"/>
  <c r="AK137" i="7"/>
  <c r="AK136" i="7"/>
  <c r="AK135" i="7"/>
  <c r="AK134" i="7"/>
  <c r="AK133" i="7"/>
  <c r="AK132" i="7"/>
  <c r="AK131" i="7"/>
  <c r="AK130" i="7"/>
  <c r="AK129" i="7"/>
  <c r="AK128" i="7"/>
  <c r="AK127" i="7"/>
  <c r="AK126" i="7"/>
  <c r="AK125" i="7"/>
  <c r="AK124" i="7"/>
  <c r="AK123" i="7"/>
  <c r="AK122" i="7"/>
  <c r="AK121" i="7"/>
  <c r="AK120" i="7"/>
  <c r="AK119" i="7"/>
  <c r="AK118" i="7"/>
  <c r="AK117" i="7"/>
  <c r="AK116" i="7"/>
  <c r="AK115" i="7"/>
  <c r="AK114" i="7"/>
  <c r="AK113" i="7"/>
  <c r="AK112" i="7"/>
  <c r="AK111" i="7"/>
  <c r="AK110" i="7"/>
  <c r="AK109" i="7"/>
  <c r="AK108" i="7"/>
  <c r="AK107" i="7"/>
  <c r="AK106" i="7"/>
  <c r="AK105" i="7"/>
  <c r="AK104" i="7"/>
  <c r="AK103" i="7"/>
  <c r="AK102" i="7"/>
  <c r="AK101" i="7"/>
  <c r="AK100" i="7"/>
  <c r="AK99" i="7"/>
  <c r="AK98" i="7"/>
  <c r="AK97" i="7"/>
  <c r="AK96" i="7"/>
  <c r="AK95" i="7"/>
  <c r="AK94" i="7"/>
  <c r="AK93" i="7"/>
  <c r="AK92" i="7"/>
  <c r="AK91" i="7"/>
  <c r="AK90" i="7"/>
  <c r="AK89" i="7"/>
  <c r="AK88" i="7"/>
  <c r="AK87" i="7"/>
  <c r="AK86" i="7"/>
  <c r="AK85" i="7"/>
  <c r="AK84" i="7"/>
  <c r="AK83" i="7"/>
  <c r="AK82" i="7"/>
  <c r="AK81" i="7"/>
  <c r="AK80" i="7"/>
  <c r="AK79" i="7"/>
  <c r="AK78" i="7"/>
  <c r="AK77" i="7"/>
  <c r="AK76" i="7"/>
  <c r="AK75" i="7"/>
  <c r="AK74" i="7"/>
  <c r="AK73" i="7"/>
  <c r="AK72" i="7"/>
  <c r="AK71" i="7"/>
  <c r="AK70" i="7"/>
  <c r="AK69" i="7"/>
  <c r="AK68" i="7"/>
  <c r="AK67" i="7"/>
  <c r="AK66" i="7"/>
  <c r="AK65" i="7"/>
  <c r="AK64" i="7"/>
  <c r="AK63" i="7"/>
  <c r="AK62" i="7"/>
  <c r="AK61" i="7"/>
  <c r="AK60" i="7"/>
  <c r="AK59" i="7"/>
  <c r="AK58" i="7"/>
  <c r="AK57" i="7"/>
  <c r="AK56" i="7"/>
  <c r="AK55" i="7"/>
  <c r="AK54" i="7"/>
  <c r="AK53" i="7"/>
  <c r="AK52" i="7"/>
  <c r="AK51" i="7"/>
  <c r="AK50" i="7"/>
  <c r="AK49" i="7"/>
  <c r="AK48" i="7"/>
  <c r="AK47" i="7"/>
  <c r="AK46" i="7"/>
  <c r="AK45" i="7"/>
  <c r="AK44" i="7"/>
  <c r="AK43" i="7"/>
  <c r="AK42" i="7"/>
  <c r="AK41" i="7"/>
  <c r="AK40" i="7"/>
  <c r="AK39" i="7"/>
  <c r="AK38" i="7"/>
  <c r="AK37" i="7"/>
  <c r="AK36" i="7"/>
  <c r="AK35" i="7"/>
  <c r="AK34" i="7"/>
  <c r="AK33" i="7"/>
  <c r="AK32" i="7"/>
  <c r="AK31" i="7"/>
  <c r="AK30" i="7"/>
  <c r="AK29" i="7"/>
  <c r="AK28" i="7"/>
  <c r="AK27" i="7"/>
  <c r="AK26" i="7"/>
  <c r="AK25" i="7"/>
  <c r="AK24" i="7"/>
  <c r="AK23" i="7"/>
  <c r="AK22" i="7"/>
  <c r="AK21" i="7"/>
  <c r="AK20" i="7"/>
  <c r="AK19" i="7"/>
  <c r="AK18" i="7"/>
  <c r="AK17" i="7"/>
  <c r="AK16" i="7"/>
  <c r="AK15" i="7"/>
  <c r="AK14" i="7"/>
  <c r="AK13" i="7"/>
  <c r="AK12" i="7"/>
  <c r="AK11" i="7"/>
  <c r="AK10" i="7"/>
  <c r="AK9" i="7"/>
  <c r="AK8" i="7"/>
  <c r="AK7" i="7"/>
  <c r="AK6" i="7"/>
  <c r="AK5" i="7"/>
  <c r="AK4" i="7"/>
  <c r="AK3" i="7"/>
  <c r="Z409" i="7"/>
  <c r="Z408" i="7"/>
  <c r="Z407" i="7"/>
  <c r="Z406" i="7"/>
  <c r="Z405" i="7"/>
  <c r="Z404" i="7"/>
  <c r="Z403" i="7"/>
  <c r="Z402" i="7"/>
  <c r="Z401" i="7"/>
  <c r="Z400" i="7"/>
  <c r="Z399" i="7"/>
  <c r="Z398" i="7"/>
  <c r="Z397" i="7"/>
  <c r="Z396" i="7"/>
  <c r="Z395" i="7"/>
  <c r="Z394" i="7"/>
  <c r="Z393" i="7"/>
  <c r="Z392" i="7"/>
  <c r="Z391" i="7"/>
  <c r="Z390" i="7"/>
  <c r="Z389" i="7"/>
  <c r="Z388" i="7"/>
  <c r="Z387" i="7"/>
  <c r="Z386" i="7"/>
  <c r="Z385" i="7"/>
  <c r="Z384" i="7"/>
  <c r="Z383" i="7"/>
  <c r="Z382" i="7"/>
  <c r="Z381" i="7"/>
  <c r="Z380" i="7"/>
  <c r="Z379" i="7"/>
  <c r="Z378" i="7"/>
  <c r="Z377" i="7"/>
  <c r="Z376" i="7"/>
  <c r="Z375" i="7"/>
  <c r="Z374" i="7"/>
  <c r="Z373" i="7"/>
  <c r="Z372" i="7"/>
  <c r="Z371" i="7"/>
  <c r="Z370" i="7"/>
  <c r="Z369" i="7"/>
  <c r="Z368" i="7"/>
  <c r="Z367" i="7"/>
  <c r="Z366" i="7"/>
  <c r="Z365" i="7"/>
  <c r="Z364" i="7"/>
  <c r="Z363" i="7"/>
  <c r="Z362" i="7"/>
  <c r="Z361" i="7"/>
  <c r="Z360" i="7"/>
  <c r="Z359" i="7"/>
  <c r="Z358" i="7"/>
  <c r="Z357" i="7"/>
  <c r="Z356" i="7"/>
  <c r="Z355" i="7"/>
  <c r="Z354" i="7"/>
  <c r="Z353" i="7"/>
  <c r="Z352" i="7"/>
  <c r="Z351" i="7"/>
  <c r="Z350" i="7"/>
  <c r="Z349" i="7"/>
  <c r="Z348" i="7"/>
  <c r="Z347" i="7"/>
  <c r="Z346" i="7"/>
  <c r="Z345" i="7"/>
  <c r="Z344" i="7"/>
  <c r="Z343" i="7"/>
  <c r="Z342" i="7"/>
  <c r="Z341" i="7"/>
  <c r="Z340" i="7"/>
  <c r="Z339" i="7"/>
  <c r="Z338" i="7"/>
  <c r="Z337" i="7"/>
  <c r="Z336" i="7"/>
  <c r="Z335" i="7"/>
  <c r="Z334" i="7"/>
  <c r="Z333" i="7"/>
  <c r="Z332" i="7"/>
  <c r="Z331" i="7"/>
  <c r="Z330" i="7"/>
  <c r="Z329" i="7"/>
  <c r="Z328" i="7"/>
  <c r="Z327" i="7"/>
  <c r="Z326" i="7"/>
  <c r="Z325" i="7"/>
  <c r="Z324" i="7"/>
  <c r="Z323" i="7"/>
  <c r="Z322" i="7"/>
  <c r="Z321" i="7"/>
  <c r="Z320" i="7"/>
  <c r="Z319" i="7"/>
  <c r="Z318" i="7"/>
  <c r="Z317" i="7"/>
  <c r="Z316" i="7"/>
  <c r="Z315" i="7"/>
  <c r="Z314" i="7"/>
  <c r="Z313" i="7"/>
  <c r="Z312" i="7"/>
  <c r="Z311" i="7"/>
  <c r="Z310" i="7"/>
  <c r="Z309" i="7"/>
  <c r="Z308" i="7"/>
  <c r="Z307" i="7"/>
  <c r="Z306" i="7"/>
  <c r="Z305" i="7"/>
  <c r="Z304" i="7"/>
  <c r="Z303" i="7"/>
  <c r="Z302" i="7"/>
  <c r="Z301" i="7"/>
  <c r="Z300" i="7"/>
  <c r="Z299" i="7"/>
  <c r="Z298" i="7"/>
  <c r="Z297" i="7"/>
  <c r="Z296" i="7"/>
  <c r="Z295" i="7"/>
  <c r="Z294" i="7"/>
  <c r="Z293" i="7"/>
  <c r="Z292" i="7"/>
  <c r="Z291" i="7"/>
  <c r="Z290" i="7"/>
  <c r="Z289" i="7"/>
  <c r="Z288" i="7"/>
  <c r="Z287" i="7"/>
  <c r="Z286" i="7"/>
  <c r="Z285" i="7"/>
  <c r="Z284" i="7"/>
  <c r="Z283" i="7"/>
  <c r="Z282" i="7"/>
  <c r="Z281" i="7"/>
  <c r="Z280" i="7"/>
  <c r="Z279" i="7"/>
  <c r="Z278" i="7"/>
  <c r="Z277" i="7"/>
  <c r="Z276" i="7"/>
  <c r="Z275" i="7"/>
  <c r="Z274" i="7"/>
  <c r="Z273" i="7"/>
  <c r="Z272" i="7"/>
  <c r="Z271" i="7"/>
  <c r="Z270" i="7"/>
  <c r="Z269" i="7"/>
  <c r="Z268" i="7"/>
  <c r="Z267" i="7"/>
  <c r="Z266" i="7"/>
  <c r="Z265" i="7"/>
  <c r="Z264" i="7"/>
  <c r="Z263" i="7"/>
  <c r="Z262" i="7"/>
  <c r="Z261" i="7"/>
  <c r="Z260" i="7"/>
  <c r="Z259" i="7"/>
  <c r="Z258" i="7"/>
  <c r="Z257" i="7"/>
  <c r="Z256" i="7"/>
  <c r="Z255" i="7"/>
  <c r="Z254" i="7"/>
  <c r="Z253" i="7"/>
  <c r="Z252" i="7"/>
  <c r="Z251" i="7"/>
  <c r="Z250" i="7"/>
  <c r="Z249" i="7"/>
  <c r="Z248" i="7"/>
  <c r="Z247" i="7"/>
  <c r="Z246" i="7"/>
  <c r="Z245" i="7"/>
  <c r="Z244" i="7"/>
  <c r="Z243" i="7"/>
  <c r="Z242" i="7"/>
  <c r="Z241" i="7"/>
  <c r="Z240" i="7"/>
  <c r="Z239" i="7"/>
  <c r="Z238" i="7"/>
  <c r="Z237" i="7"/>
  <c r="Z236" i="7"/>
  <c r="Z235" i="7"/>
  <c r="Z234" i="7"/>
  <c r="Z233" i="7"/>
  <c r="Z232" i="7"/>
  <c r="Z231" i="7"/>
  <c r="Z230" i="7"/>
  <c r="Z229" i="7"/>
  <c r="Z228" i="7"/>
  <c r="Z227" i="7"/>
  <c r="Z226" i="7"/>
  <c r="Z225" i="7"/>
  <c r="Z224" i="7"/>
  <c r="Z223" i="7"/>
  <c r="Z222" i="7"/>
  <c r="Z221" i="7"/>
  <c r="Z220" i="7"/>
  <c r="Z219" i="7"/>
  <c r="Z218" i="7"/>
  <c r="Z217" i="7"/>
  <c r="Z216" i="7"/>
  <c r="Z215" i="7"/>
  <c r="Z214" i="7"/>
  <c r="Z213" i="7"/>
  <c r="Z212" i="7"/>
  <c r="Z211" i="7"/>
  <c r="Z210" i="7"/>
  <c r="Z209" i="7"/>
  <c r="Z208" i="7"/>
  <c r="Z207" i="7"/>
  <c r="Z206" i="7"/>
  <c r="Z205" i="7"/>
  <c r="Z204" i="7"/>
  <c r="Z203" i="7"/>
  <c r="Z202" i="7"/>
  <c r="Z201" i="7"/>
  <c r="Z200" i="7"/>
  <c r="Z199" i="7"/>
  <c r="Z198" i="7"/>
  <c r="Z197" i="7"/>
  <c r="Z196" i="7"/>
  <c r="Z195" i="7"/>
  <c r="Z194" i="7"/>
  <c r="Z193" i="7"/>
  <c r="Z192" i="7"/>
  <c r="Z191" i="7"/>
  <c r="Z190" i="7"/>
  <c r="Z189" i="7"/>
  <c r="Z188" i="7"/>
  <c r="Z187" i="7"/>
  <c r="Z186" i="7"/>
  <c r="Z185" i="7"/>
  <c r="Z184" i="7"/>
  <c r="Z183" i="7"/>
  <c r="Z182" i="7"/>
  <c r="Z181" i="7"/>
  <c r="Z180" i="7"/>
  <c r="Z179" i="7"/>
  <c r="Z178" i="7"/>
  <c r="Z177" i="7"/>
  <c r="Z176" i="7"/>
  <c r="Z175" i="7"/>
  <c r="Z174" i="7"/>
  <c r="Z173" i="7"/>
  <c r="Z172" i="7"/>
  <c r="Z171" i="7"/>
  <c r="Z170" i="7"/>
  <c r="Z169" i="7"/>
  <c r="Z168" i="7"/>
  <c r="Z167" i="7"/>
  <c r="Z166" i="7"/>
  <c r="Z165" i="7"/>
  <c r="Z164" i="7"/>
  <c r="Z163" i="7"/>
  <c r="Z162" i="7"/>
  <c r="Z161" i="7"/>
  <c r="Z160" i="7"/>
  <c r="Z159" i="7"/>
  <c r="Z158" i="7"/>
  <c r="Z157" i="7"/>
  <c r="Z156" i="7"/>
  <c r="Z155" i="7"/>
  <c r="Z154" i="7"/>
  <c r="Z153" i="7"/>
  <c r="Z152" i="7"/>
  <c r="Z151" i="7"/>
  <c r="Z150" i="7"/>
  <c r="Z149" i="7"/>
  <c r="Z148" i="7"/>
  <c r="Z147" i="7"/>
  <c r="Z146" i="7"/>
  <c r="Z145" i="7"/>
  <c r="Z144" i="7"/>
  <c r="Z143" i="7"/>
  <c r="Z142" i="7"/>
  <c r="Z141" i="7"/>
  <c r="Z140" i="7"/>
  <c r="Z139" i="7"/>
  <c r="Z138" i="7"/>
  <c r="Z137" i="7"/>
  <c r="Z136" i="7"/>
  <c r="Z135" i="7"/>
  <c r="Z134" i="7"/>
  <c r="Z133" i="7"/>
  <c r="Z132" i="7"/>
  <c r="Z131" i="7"/>
  <c r="Z130" i="7"/>
  <c r="Z129" i="7"/>
  <c r="Z128" i="7"/>
  <c r="Z127" i="7"/>
  <c r="Z126" i="7"/>
  <c r="Z125" i="7"/>
  <c r="Z124" i="7"/>
  <c r="Z123" i="7"/>
  <c r="Z122" i="7"/>
  <c r="Z121" i="7"/>
  <c r="Z120" i="7"/>
  <c r="Z119" i="7"/>
  <c r="Z118" i="7"/>
  <c r="Z117" i="7"/>
  <c r="Z116" i="7"/>
  <c r="Z115" i="7"/>
  <c r="Z114" i="7"/>
  <c r="Z113" i="7"/>
  <c r="Z112" i="7"/>
  <c r="Z111" i="7"/>
  <c r="Z110" i="7"/>
  <c r="Z109" i="7"/>
  <c r="Z108" i="7"/>
  <c r="Z107" i="7"/>
  <c r="Z106" i="7"/>
  <c r="Z105" i="7"/>
  <c r="Z104" i="7"/>
  <c r="Z103" i="7"/>
  <c r="Z102" i="7"/>
  <c r="Z101" i="7"/>
  <c r="Z100" i="7"/>
  <c r="Z99" i="7"/>
  <c r="Z98" i="7"/>
  <c r="Z97" i="7"/>
  <c r="Z96" i="7"/>
  <c r="Z95" i="7"/>
  <c r="Z94" i="7"/>
  <c r="Z93" i="7"/>
  <c r="Z92" i="7"/>
  <c r="Z91" i="7"/>
  <c r="Z90" i="7"/>
  <c r="Z89" i="7"/>
  <c r="Z88" i="7"/>
  <c r="Z87" i="7"/>
  <c r="Z86" i="7"/>
  <c r="Z85" i="7"/>
  <c r="Z84" i="7"/>
  <c r="Z83" i="7"/>
  <c r="Z82" i="7"/>
  <c r="Z81" i="7"/>
  <c r="Z80" i="7"/>
  <c r="Z79" i="7"/>
  <c r="Z78" i="7"/>
  <c r="Z77" i="7"/>
  <c r="Z76" i="7"/>
  <c r="Z75" i="7"/>
  <c r="Z74" i="7"/>
  <c r="Z73" i="7"/>
  <c r="Z72" i="7"/>
  <c r="Z71" i="7"/>
  <c r="Z70" i="7"/>
  <c r="Z69" i="7"/>
  <c r="Z68" i="7"/>
  <c r="Z67" i="7"/>
  <c r="Z66" i="7"/>
  <c r="Z65" i="7"/>
  <c r="Z64" i="7"/>
  <c r="Z63" i="7"/>
  <c r="Z62" i="7"/>
  <c r="Z61" i="7"/>
  <c r="Z60" i="7"/>
  <c r="Z59" i="7"/>
  <c r="Z58" i="7"/>
  <c r="Z57" i="7"/>
  <c r="Z56" i="7"/>
  <c r="Z55" i="7"/>
  <c r="Z54" i="7"/>
  <c r="Z53" i="7"/>
  <c r="Z52" i="7"/>
  <c r="Z51" i="7"/>
  <c r="Z50" i="7"/>
  <c r="Z49" i="7"/>
  <c r="Z48" i="7"/>
  <c r="Z47" i="7"/>
  <c r="Z46" i="7"/>
  <c r="Z45" i="7"/>
  <c r="Z44" i="7"/>
  <c r="Z43" i="7"/>
  <c r="Z42" i="7"/>
  <c r="Z41" i="7"/>
  <c r="Z40" i="7"/>
  <c r="Z39" i="7"/>
  <c r="Z38" i="7"/>
  <c r="Z37" i="7"/>
  <c r="Z36" i="7"/>
  <c r="Z35" i="7"/>
  <c r="Z34" i="7"/>
  <c r="Z33" i="7"/>
  <c r="Z32" i="7"/>
  <c r="Z31" i="7"/>
  <c r="Z30" i="7"/>
  <c r="Z29" i="7"/>
  <c r="Z28" i="7"/>
  <c r="Z27" i="7"/>
  <c r="Z26" i="7"/>
  <c r="Z25" i="7"/>
  <c r="Z24" i="7"/>
  <c r="Z23" i="7"/>
  <c r="Z22" i="7"/>
  <c r="Z21" i="7"/>
  <c r="Z20" i="7"/>
  <c r="Z19" i="7"/>
  <c r="Z18" i="7"/>
  <c r="Z17" i="7"/>
  <c r="Z16" i="7"/>
  <c r="Z15" i="7"/>
  <c r="Z14" i="7"/>
  <c r="Z13" i="7"/>
  <c r="Z12" i="7"/>
  <c r="Z11" i="7"/>
  <c r="Z10" i="7"/>
  <c r="Z9" i="7"/>
  <c r="Z8" i="7"/>
  <c r="Z7" i="7"/>
  <c r="Z6" i="7"/>
  <c r="Z5" i="7"/>
  <c r="Z4" i="7"/>
  <c r="Z3" i="7"/>
  <c r="BD2" i="7"/>
  <c r="BE2" i="7" s="1"/>
  <c r="AR2" i="7"/>
  <c r="AK2" i="7"/>
  <c r="Z2" i="7"/>
  <c r="AA2" i="7" s="1"/>
  <c r="AA4" i="7" l="1"/>
  <c r="AL3" i="7"/>
  <c r="AS2" i="7"/>
  <c r="BF2" i="7"/>
  <c r="AA6" i="7"/>
  <c r="AA8" i="7"/>
  <c r="AA10" i="7"/>
  <c r="AA12" i="7"/>
  <c r="AA14" i="7"/>
  <c r="AA16" i="7"/>
  <c r="AA18" i="7"/>
  <c r="AA20" i="7"/>
  <c r="AA22" i="7"/>
  <c r="AA24" i="7"/>
  <c r="AA26" i="7"/>
  <c r="AA28" i="7"/>
  <c r="AA30" i="7"/>
  <c r="AA32" i="7"/>
  <c r="AA34" i="7"/>
  <c r="AA36" i="7"/>
  <c r="AL5" i="7"/>
  <c r="AL7" i="7"/>
  <c r="AL9" i="7"/>
  <c r="AL11" i="7"/>
  <c r="AL13" i="7"/>
  <c r="AL15" i="7"/>
  <c r="AL17" i="7"/>
  <c r="AL19" i="7"/>
  <c r="AL21" i="7"/>
  <c r="AL23" i="7"/>
  <c r="AL25" i="7"/>
  <c r="AL27" i="7"/>
  <c r="AL29" i="7"/>
  <c r="AL31" i="7"/>
  <c r="AL33" i="7"/>
  <c r="AL35" i="7"/>
  <c r="AS3" i="7"/>
  <c r="AS4" i="7"/>
  <c r="AS5" i="7"/>
  <c r="AS6" i="7"/>
  <c r="AS7" i="7"/>
  <c r="AS8" i="7"/>
  <c r="AS9" i="7"/>
  <c r="AS10" i="7"/>
  <c r="AS11" i="7"/>
  <c r="AS12" i="7"/>
  <c r="AS13" i="7"/>
  <c r="AS14" i="7"/>
  <c r="AS15" i="7"/>
  <c r="AS16" i="7"/>
  <c r="AS17" i="7"/>
  <c r="AS18" i="7"/>
  <c r="AS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38" i="7"/>
  <c r="AS39" i="7"/>
  <c r="AS40" i="7"/>
  <c r="AS41" i="7"/>
  <c r="AS42" i="7"/>
  <c r="AS43" i="7"/>
  <c r="AS44" i="7"/>
  <c r="AS45" i="7"/>
  <c r="AS46" i="7"/>
  <c r="AS47" i="7"/>
  <c r="AS48" i="7"/>
  <c r="AS49" i="7"/>
  <c r="AS50" i="7"/>
  <c r="AS51" i="7"/>
  <c r="AS52" i="7"/>
  <c r="AS53" i="7"/>
  <c r="AS54" i="7"/>
  <c r="AS55" i="7"/>
  <c r="AS56" i="7"/>
  <c r="AS57" i="7"/>
  <c r="AS58" i="7"/>
  <c r="AS59" i="7"/>
  <c r="AS60" i="7"/>
  <c r="AS61" i="7"/>
  <c r="AS62" i="7"/>
  <c r="AS63" i="7"/>
  <c r="AS64" i="7"/>
  <c r="AS65" i="7"/>
  <c r="AS66" i="7"/>
  <c r="AS67" i="7"/>
  <c r="AS68" i="7"/>
  <c r="AS69" i="7"/>
  <c r="AS70" i="7"/>
  <c r="AS71" i="7"/>
  <c r="AS72" i="7"/>
  <c r="AS73" i="7"/>
  <c r="AS74" i="7"/>
  <c r="AS75" i="7"/>
  <c r="AS76" i="7"/>
  <c r="AS77" i="7"/>
  <c r="AS78" i="7"/>
  <c r="AS79" i="7"/>
  <c r="AS80" i="7"/>
  <c r="AS81" i="7"/>
  <c r="AS82" i="7"/>
  <c r="AS83" i="7"/>
  <c r="AS84" i="7"/>
  <c r="AS85" i="7"/>
  <c r="AS86" i="7"/>
  <c r="AS87" i="7"/>
  <c r="AS88" i="7"/>
  <c r="AS89" i="7"/>
  <c r="AS90" i="7"/>
  <c r="AS91" i="7"/>
  <c r="AS92" i="7"/>
  <c r="AS93" i="7"/>
  <c r="AS94" i="7"/>
  <c r="AS95" i="7"/>
  <c r="AS96" i="7"/>
  <c r="AS97" i="7"/>
  <c r="AS98" i="7"/>
  <c r="AS99" i="7"/>
  <c r="AS100" i="7"/>
  <c r="AS101" i="7"/>
  <c r="AS102" i="7"/>
  <c r="AS103" i="7"/>
  <c r="AS104" i="7"/>
  <c r="AS105" i="7"/>
  <c r="AS106" i="7"/>
  <c r="AS107" i="7"/>
  <c r="AS108" i="7"/>
  <c r="AS109" i="7"/>
  <c r="AS110" i="7"/>
  <c r="AS111" i="7"/>
  <c r="AS112" i="7"/>
  <c r="AS113" i="7"/>
  <c r="AS114" i="7"/>
  <c r="AS115" i="7"/>
  <c r="AS116" i="7"/>
  <c r="AS117" i="7"/>
  <c r="AS118" i="7"/>
  <c r="AS119" i="7"/>
  <c r="AS120" i="7"/>
  <c r="AS121" i="7"/>
  <c r="AS122" i="7"/>
  <c r="AS123" i="7"/>
  <c r="AS124" i="7"/>
  <c r="AS125" i="7"/>
  <c r="AS126" i="7"/>
  <c r="AS127" i="7"/>
  <c r="AS128" i="7"/>
  <c r="AS129" i="7"/>
  <c r="AS130" i="7"/>
  <c r="AS131" i="7"/>
  <c r="AS132" i="7"/>
  <c r="AS133" i="7"/>
  <c r="AS134" i="7"/>
  <c r="AS135" i="7"/>
  <c r="AS136" i="7"/>
  <c r="AS137" i="7"/>
  <c r="AS138" i="7"/>
  <c r="AS139" i="7"/>
  <c r="AS140" i="7"/>
  <c r="AS141" i="7"/>
  <c r="AS142" i="7"/>
  <c r="AS143" i="7"/>
  <c r="AS144" i="7"/>
  <c r="AS145" i="7"/>
  <c r="AS146" i="7"/>
  <c r="AS147" i="7"/>
  <c r="AS148" i="7"/>
  <c r="AS149" i="7"/>
  <c r="AS150" i="7"/>
  <c r="AS151" i="7"/>
  <c r="AS152" i="7"/>
  <c r="AS153" i="7"/>
  <c r="AS154" i="7"/>
  <c r="AS155" i="7"/>
  <c r="AS156" i="7"/>
  <c r="AS157" i="7"/>
  <c r="AS158" i="7"/>
  <c r="AS159" i="7"/>
  <c r="AS160" i="7"/>
  <c r="AS161" i="7"/>
  <c r="AS162" i="7"/>
  <c r="AS163" i="7"/>
  <c r="AS164" i="7"/>
  <c r="AS165" i="7"/>
  <c r="AS166" i="7"/>
  <c r="AS167" i="7"/>
  <c r="AS168" i="7"/>
  <c r="AS169" i="7"/>
  <c r="AS170" i="7"/>
  <c r="AS171" i="7"/>
  <c r="AS172" i="7"/>
  <c r="AS173" i="7"/>
  <c r="AS174" i="7"/>
  <c r="AS175" i="7"/>
  <c r="AS176" i="7"/>
  <c r="AS177" i="7"/>
  <c r="AS178" i="7"/>
  <c r="AS179" i="7"/>
  <c r="AS180" i="7"/>
  <c r="AS181" i="7"/>
  <c r="AS182" i="7"/>
  <c r="AS183" i="7"/>
  <c r="AS184" i="7"/>
  <c r="AS185" i="7"/>
  <c r="AS186" i="7"/>
  <c r="AS187" i="7"/>
  <c r="AS188" i="7"/>
  <c r="AS189" i="7"/>
  <c r="AS190" i="7"/>
  <c r="AS191" i="7"/>
  <c r="AS192" i="7"/>
  <c r="AS193" i="7"/>
  <c r="AS194" i="7"/>
  <c r="AS195" i="7"/>
  <c r="AS196" i="7"/>
  <c r="AS197" i="7"/>
  <c r="AS198" i="7"/>
  <c r="AS199" i="7"/>
  <c r="AS200" i="7"/>
  <c r="AS201" i="7"/>
  <c r="AS202" i="7"/>
  <c r="AS203" i="7"/>
  <c r="AS204" i="7"/>
  <c r="AS205" i="7"/>
  <c r="AS206" i="7"/>
  <c r="AS207" i="7"/>
  <c r="AS208" i="7"/>
  <c r="AS209" i="7"/>
  <c r="AS210" i="7"/>
  <c r="AS211" i="7"/>
  <c r="AS212" i="7"/>
  <c r="AS213" i="7"/>
  <c r="AS214" i="7"/>
  <c r="AS215" i="7"/>
  <c r="AS216" i="7"/>
  <c r="AS217" i="7"/>
  <c r="AS218" i="7"/>
  <c r="AS219" i="7"/>
  <c r="AS220" i="7"/>
  <c r="AS221" i="7"/>
  <c r="AS222" i="7"/>
  <c r="AS223" i="7"/>
  <c r="AS224" i="7"/>
  <c r="AS225" i="7"/>
  <c r="AS226" i="7"/>
  <c r="AS227" i="7"/>
  <c r="AS228" i="7"/>
  <c r="AS229" i="7"/>
  <c r="AS230" i="7"/>
  <c r="AS231" i="7"/>
  <c r="AS232" i="7"/>
  <c r="AS233" i="7"/>
  <c r="AS234" i="7"/>
  <c r="AS235" i="7"/>
  <c r="AS236" i="7"/>
  <c r="AS237" i="7"/>
  <c r="AS238" i="7"/>
  <c r="AS239" i="7"/>
  <c r="AS240" i="7"/>
  <c r="AS241" i="7"/>
  <c r="AS242" i="7"/>
  <c r="AS243" i="7"/>
  <c r="AS244" i="7"/>
  <c r="AS245" i="7"/>
  <c r="AS246" i="7"/>
  <c r="AS247" i="7"/>
  <c r="AS248" i="7"/>
  <c r="AS249" i="7"/>
  <c r="AS250" i="7"/>
  <c r="AS251" i="7"/>
  <c r="AS252" i="7"/>
  <c r="AS253" i="7"/>
  <c r="AS254" i="7"/>
  <c r="AS255" i="7"/>
  <c r="AS256" i="7"/>
  <c r="AS257" i="7"/>
  <c r="AS258" i="7"/>
  <c r="AS259" i="7"/>
  <c r="AS260" i="7"/>
  <c r="AS261" i="7"/>
  <c r="AS262" i="7"/>
  <c r="AS263" i="7"/>
  <c r="AS264" i="7"/>
  <c r="AS265" i="7"/>
  <c r="AS266" i="7"/>
  <c r="AS267" i="7"/>
  <c r="AS268" i="7"/>
  <c r="AS269" i="7"/>
  <c r="AS270" i="7"/>
  <c r="AS271" i="7"/>
  <c r="AS272" i="7"/>
  <c r="AS273" i="7"/>
  <c r="AS274" i="7"/>
  <c r="AS275" i="7"/>
  <c r="AS276" i="7"/>
  <c r="AS277" i="7"/>
  <c r="AS278" i="7"/>
  <c r="AS279" i="7"/>
  <c r="AS280" i="7"/>
  <c r="AS281" i="7"/>
  <c r="AS282" i="7"/>
  <c r="AS283" i="7"/>
  <c r="AS284" i="7"/>
  <c r="AS285" i="7"/>
  <c r="AS286" i="7"/>
  <c r="AA3" i="7"/>
  <c r="AU3" i="7" s="1"/>
  <c r="AA5" i="7"/>
  <c r="AU5" i="7" s="1"/>
  <c r="AA7" i="7"/>
  <c r="AA9" i="7"/>
  <c r="AU9" i="7" s="1"/>
  <c r="AA11" i="7"/>
  <c r="AA13" i="7"/>
  <c r="AU13" i="7" s="1"/>
  <c r="AA15" i="7"/>
  <c r="AA17" i="7"/>
  <c r="AU17" i="7" s="1"/>
  <c r="AA19" i="7"/>
  <c r="AA21" i="7"/>
  <c r="AU21" i="7" s="1"/>
  <c r="AA23" i="7"/>
  <c r="AA25" i="7"/>
  <c r="AU25" i="7" s="1"/>
  <c r="AA27" i="7"/>
  <c r="AA29" i="7"/>
  <c r="AU29" i="7" s="1"/>
  <c r="AA31" i="7"/>
  <c r="AA33" i="7"/>
  <c r="AU33" i="7" s="1"/>
  <c r="AA35" i="7"/>
  <c r="AL4" i="7"/>
  <c r="AU4" i="7" s="1"/>
  <c r="AL6" i="7"/>
  <c r="AL8" i="7"/>
  <c r="AL10" i="7"/>
  <c r="AL12" i="7"/>
  <c r="AL14" i="7"/>
  <c r="AL16" i="7"/>
  <c r="AL18" i="7"/>
  <c r="AL20" i="7"/>
  <c r="AL22" i="7"/>
  <c r="AL24" i="7"/>
  <c r="AL26" i="7"/>
  <c r="AL28" i="7"/>
  <c r="AL30" i="7"/>
  <c r="AL32" i="7"/>
  <c r="AL34" i="7"/>
  <c r="AL36" i="7"/>
  <c r="AL2" i="7"/>
  <c r="AU2" i="7" s="1"/>
  <c r="AL38" i="7"/>
  <c r="AL40" i="7"/>
  <c r="AL42" i="7"/>
  <c r="AL44" i="7"/>
  <c r="AL46" i="7"/>
  <c r="AL48" i="7"/>
  <c r="AL50" i="7"/>
  <c r="AL52" i="7"/>
  <c r="AL54" i="7"/>
  <c r="AL56" i="7"/>
  <c r="AL58" i="7"/>
  <c r="AL60" i="7"/>
  <c r="AL62" i="7"/>
  <c r="AL64" i="7"/>
  <c r="AL66" i="7"/>
  <c r="AL68" i="7"/>
  <c r="AL70" i="7"/>
  <c r="AL72" i="7"/>
  <c r="AL74" i="7"/>
  <c r="AL76" i="7"/>
  <c r="AL78" i="7"/>
  <c r="AL80" i="7"/>
  <c r="AL82" i="7"/>
  <c r="AL84" i="7"/>
  <c r="AL86" i="7"/>
  <c r="AL88" i="7"/>
  <c r="AL90" i="7"/>
  <c r="AL92" i="7"/>
  <c r="AL94" i="7"/>
  <c r="AL96" i="7"/>
  <c r="AL98" i="7"/>
  <c r="AL100" i="7"/>
  <c r="AL102" i="7"/>
  <c r="AL104" i="7"/>
  <c r="AL106" i="7"/>
  <c r="AL108" i="7"/>
  <c r="AL110" i="7"/>
  <c r="AL112" i="7"/>
  <c r="AL114" i="7"/>
  <c r="AL116" i="7"/>
  <c r="AL118" i="7"/>
  <c r="AL120" i="7"/>
  <c r="AL122" i="7"/>
  <c r="AL124" i="7"/>
  <c r="AL126" i="7"/>
  <c r="AL128" i="7"/>
  <c r="AL130" i="7"/>
  <c r="AL132" i="7"/>
  <c r="AL37" i="7"/>
  <c r="AL39" i="7"/>
  <c r="AL41" i="7"/>
  <c r="AL43" i="7"/>
  <c r="AL45" i="7"/>
  <c r="AL47" i="7"/>
  <c r="AL49" i="7"/>
  <c r="AL51" i="7"/>
  <c r="AL53" i="7"/>
  <c r="AL55" i="7"/>
  <c r="AL57" i="7"/>
  <c r="AL59" i="7"/>
  <c r="AL61" i="7"/>
  <c r="AL63" i="7"/>
  <c r="AL65" i="7"/>
  <c r="AL67" i="7"/>
  <c r="AL69" i="7"/>
  <c r="AL71" i="7"/>
  <c r="AL73" i="7"/>
  <c r="AL75" i="7"/>
  <c r="AL77" i="7"/>
  <c r="AL79" i="7"/>
  <c r="AL81" i="7"/>
  <c r="AL83" i="7"/>
  <c r="AL85" i="7"/>
  <c r="AL87" i="7"/>
  <c r="AL89" i="7"/>
  <c r="AL91" i="7"/>
  <c r="AL93" i="7"/>
  <c r="AL95" i="7"/>
  <c r="AL97" i="7"/>
  <c r="AL99" i="7"/>
  <c r="AL101" i="7"/>
  <c r="AL103" i="7"/>
  <c r="AL105" i="7"/>
  <c r="AL107" i="7"/>
  <c r="AL109" i="7"/>
  <c r="AL111" i="7"/>
  <c r="AL113" i="7"/>
  <c r="AL115" i="7"/>
  <c r="AL117" i="7"/>
  <c r="AL119" i="7"/>
  <c r="AL121" i="7"/>
  <c r="AL123" i="7"/>
  <c r="AL125" i="7"/>
  <c r="AL127" i="7"/>
  <c r="AL129" i="7"/>
  <c r="AL131" i="7"/>
  <c r="AL134" i="7"/>
  <c r="AL136" i="7"/>
  <c r="AL138" i="7"/>
  <c r="AL140" i="7"/>
  <c r="AL142" i="7"/>
  <c r="AL144" i="7"/>
  <c r="AL146" i="7"/>
  <c r="AL148" i="7"/>
  <c r="AL150" i="7"/>
  <c r="AL152" i="7"/>
  <c r="AL154" i="7"/>
  <c r="AL156" i="7"/>
  <c r="AL158" i="7"/>
  <c r="AL160" i="7"/>
  <c r="AL162" i="7"/>
  <c r="AL164" i="7"/>
  <c r="AL166" i="7"/>
  <c r="AL168" i="7"/>
  <c r="AL170" i="7"/>
  <c r="AL172" i="7"/>
  <c r="AL174" i="7"/>
  <c r="AL176" i="7"/>
  <c r="AL178" i="7"/>
  <c r="AL180" i="7"/>
  <c r="AL182" i="7"/>
  <c r="AL184" i="7"/>
  <c r="AL186" i="7"/>
  <c r="AL188" i="7"/>
  <c r="AL190" i="7"/>
  <c r="AL192" i="7"/>
  <c r="AL194" i="7"/>
  <c r="AL196" i="7"/>
  <c r="AL198" i="7"/>
  <c r="AL200" i="7"/>
  <c r="AL202" i="7"/>
  <c r="AL204" i="7"/>
  <c r="AL206" i="7"/>
  <c r="AL208" i="7"/>
  <c r="AL210" i="7"/>
  <c r="AL212" i="7"/>
  <c r="AL214" i="7"/>
  <c r="AL216" i="7"/>
  <c r="AL218" i="7"/>
  <c r="AL220" i="7"/>
  <c r="AL222" i="7"/>
  <c r="AL224" i="7"/>
  <c r="AL226" i="7"/>
  <c r="AL228" i="7"/>
  <c r="AL230" i="7"/>
  <c r="AL232" i="7"/>
  <c r="AL234" i="7"/>
  <c r="AL236" i="7"/>
  <c r="AL238" i="7"/>
  <c r="AL240" i="7"/>
  <c r="AL242" i="7"/>
  <c r="AL244" i="7"/>
  <c r="AL246" i="7"/>
  <c r="AL248" i="7"/>
  <c r="AL250" i="7"/>
  <c r="AL252" i="7"/>
  <c r="AL254" i="7"/>
  <c r="AL256" i="7"/>
  <c r="AL258" i="7"/>
  <c r="AL260" i="7"/>
  <c r="AL262" i="7"/>
  <c r="AL264" i="7"/>
  <c r="AL266" i="7"/>
  <c r="AL268" i="7"/>
  <c r="AL270" i="7"/>
  <c r="AL272" i="7"/>
  <c r="AL274" i="7"/>
  <c r="AL276" i="7"/>
  <c r="AL278" i="7"/>
  <c r="AL280" i="7"/>
  <c r="AL133" i="7"/>
  <c r="AL135" i="7"/>
  <c r="AL137" i="7"/>
  <c r="AL139" i="7"/>
  <c r="AL141" i="7"/>
  <c r="AL143" i="7"/>
  <c r="AL145" i="7"/>
  <c r="AL147" i="7"/>
  <c r="AL149" i="7"/>
  <c r="AL151" i="7"/>
  <c r="AL153" i="7"/>
  <c r="AL155" i="7"/>
  <c r="AL157" i="7"/>
  <c r="AL159" i="7"/>
  <c r="AL161" i="7"/>
  <c r="AL163" i="7"/>
  <c r="AL165" i="7"/>
  <c r="AL167" i="7"/>
  <c r="AL169" i="7"/>
  <c r="AL171" i="7"/>
  <c r="AL173" i="7"/>
  <c r="AL175" i="7"/>
  <c r="AL177" i="7"/>
  <c r="AL179" i="7"/>
  <c r="AL181" i="7"/>
  <c r="AL183" i="7"/>
  <c r="AL185" i="7"/>
  <c r="AL187" i="7"/>
  <c r="AL189" i="7"/>
  <c r="AL191" i="7"/>
  <c r="AL193" i="7"/>
  <c r="AL195" i="7"/>
  <c r="AL197" i="7"/>
  <c r="AL199" i="7"/>
  <c r="AL201" i="7"/>
  <c r="AL203" i="7"/>
  <c r="AL205" i="7"/>
  <c r="AL207" i="7"/>
  <c r="AL209" i="7"/>
  <c r="AL211" i="7"/>
  <c r="AL213" i="7"/>
  <c r="AL215" i="7"/>
  <c r="AL217" i="7"/>
  <c r="AL219" i="7"/>
  <c r="AL221" i="7"/>
  <c r="AL223" i="7"/>
  <c r="AL225" i="7"/>
  <c r="AL227" i="7"/>
  <c r="AL229" i="7"/>
  <c r="AL231" i="7"/>
  <c r="AL233" i="7"/>
  <c r="AL235" i="7"/>
  <c r="AL237" i="7"/>
  <c r="AL239" i="7"/>
  <c r="AL241" i="7"/>
  <c r="AL243" i="7"/>
  <c r="AL245" i="7"/>
  <c r="AL247" i="7"/>
  <c r="AL249" i="7"/>
  <c r="AL251" i="7"/>
  <c r="AL253" i="7"/>
  <c r="AL255" i="7"/>
  <c r="AL257" i="7"/>
  <c r="AL259" i="7"/>
  <c r="AL261" i="7"/>
  <c r="AL263" i="7"/>
  <c r="AL265" i="7"/>
  <c r="AL267" i="7"/>
  <c r="AL269" i="7"/>
  <c r="AL271" i="7"/>
  <c r="AL273" i="7"/>
  <c r="AL275" i="7"/>
  <c r="AL277" i="7"/>
  <c r="AL279" i="7"/>
  <c r="AL281" i="7"/>
  <c r="AL282" i="7"/>
  <c r="AL284" i="7"/>
  <c r="AL286" i="7"/>
  <c r="AL288" i="7"/>
  <c r="AL290" i="7"/>
  <c r="AL292" i="7"/>
  <c r="AL294" i="7"/>
  <c r="AL296" i="7"/>
  <c r="AL298" i="7"/>
  <c r="AL300" i="7"/>
  <c r="AL302" i="7"/>
  <c r="AL304" i="7"/>
  <c r="AL306" i="7"/>
  <c r="AL308" i="7"/>
  <c r="AL310" i="7"/>
  <c r="AL312" i="7"/>
  <c r="AL314" i="7"/>
  <c r="AL316" i="7"/>
  <c r="AL318" i="7"/>
  <c r="AL320" i="7"/>
  <c r="AL322" i="7"/>
  <c r="AL324" i="7"/>
  <c r="AL283" i="7"/>
  <c r="AL285" i="7"/>
  <c r="AL287" i="7"/>
  <c r="AL289" i="7"/>
  <c r="AL291" i="7"/>
  <c r="AL293" i="7"/>
  <c r="AL295" i="7"/>
  <c r="AL297" i="7"/>
  <c r="AL299" i="7"/>
  <c r="AL301" i="7"/>
  <c r="AL303" i="7"/>
  <c r="AL305" i="7"/>
  <c r="AL307" i="7"/>
  <c r="AL309" i="7"/>
  <c r="AL311" i="7"/>
  <c r="AL313" i="7"/>
  <c r="AL315" i="7"/>
  <c r="AL317" i="7"/>
  <c r="AL319" i="7"/>
  <c r="AL321" i="7"/>
  <c r="AL323" i="7"/>
  <c r="AL326" i="7"/>
  <c r="AL328" i="7"/>
  <c r="AL330" i="7"/>
  <c r="AL332" i="7"/>
  <c r="AL334" i="7"/>
  <c r="AL336" i="7"/>
  <c r="AL338" i="7"/>
  <c r="AL340" i="7"/>
  <c r="AL342" i="7"/>
  <c r="AL344" i="7"/>
  <c r="AL346" i="7"/>
  <c r="AL348" i="7"/>
  <c r="AL350" i="7"/>
  <c r="AL352" i="7"/>
  <c r="AL354" i="7"/>
  <c r="AL356" i="7"/>
  <c r="AL358" i="7"/>
  <c r="AL360" i="7"/>
  <c r="AL362" i="7"/>
  <c r="AL364" i="7"/>
  <c r="AL366" i="7"/>
  <c r="AL368" i="7"/>
  <c r="AL370" i="7"/>
  <c r="AL372" i="7"/>
  <c r="AL374" i="7"/>
  <c r="AL376" i="7"/>
  <c r="AL378" i="7"/>
  <c r="AL380" i="7"/>
  <c r="AL382" i="7"/>
  <c r="AL384" i="7"/>
  <c r="AL386" i="7"/>
  <c r="AL388" i="7"/>
  <c r="AL390" i="7"/>
  <c r="AL392" i="7"/>
  <c r="AL394" i="7"/>
  <c r="AL396" i="7"/>
  <c r="AL398" i="7"/>
  <c r="AL400" i="7"/>
  <c r="AL402" i="7"/>
  <c r="AL404" i="7"/>
  <c r="AL406" i="7"/>
  <c r="AL408" i="7"/>
  <c r="AL325" i="7"/>
  <c r="AL327" i="7"/>
  <c r="AL329" i="7"/>
  <c r="AL331" i="7"/>
  <c r="AL333" i="7"/>
  <c r="AL335" i="7"/>
  <c r="AL337" i="7"/>
  <c r="AL339" i="7"/>
  <c r="AL341" i="7"/>
  <c r="AL343" i="7"/>
  <c r="AL345" i="7"/>
  <c r="AL347" i="7"/>
  <c r="AL349" i="7"/>
  <c r="AL351" i="7"/>
  <c r="AL353" i="7"/>
  <c r="AL355" i="7"/>
  <c r="AL357" i="7"/>
  <c r="AL359" i="7"/>
  <c r="AL361" i="7"/>
  <c r="AL363" i="7"/>
  <c r="AL365" i="7"/>
  <c r="AL367" i="7"/>
  <c r="AL369" i="7"/>
  <c r="AL371" i="7"/>
  <c r="AL373" i="7"/>
  <c r="AL375" i="7"/>
  <c r="AL377" i="7"/>
  <c r="AL379" i="7"/>
  <c r="AL381" i="7"/>
  <c r="AL383" i="7"/>
  <c r="AL385" i="7"/>
  <c r="AL387" i="7"/>
  <c r="AL389" i="7"/>
  <c r="AL391" i="7"/>
  <c r="AL393" i="7"/>
  <c r="AL395" i="7"/>
  <c r="AL397" i="7"/>
  <c r="AL399" i="7"/>
  <c r="AL401" i="7"/>
  <c r="AL403" i="7"/>
  <c r="AL405" i="7"/>
  <c r="AL407" i="7"/>
  <c r="AL409" i="7"/>
  <c r="AA38" i="7"/>
  <c r="AU38" i="7" s="1"/>
  <c r="AA40" i="7"/>
  <c r="AA42" i="7"/>
  <c r="AU42" i="7" s="1"/>
  <c r="AA44" i="7"/>
  <c r="AA46" i="7"/>
  <c r="AU46" i="7" s="1"/>
  <c r="AA48" i="7"/>
  <c r="AA50" i="7"/>
  <c r="AU50" i="7" s="1"/>
  <c r="AA52" i="7"/>
  <c r="AA54" i="7"/>
  <c r="AU54" i="7" s="1"/>
  <c r="AA56" i="7"/>
  <c r="AA58" i="7"/>
  <c r="AU58" i="7" s="1"/>
  <c r="AA60" i="7"/>
  <c r="AA62" i="7"/>
  <c r="AU62" i="7" s="1"/>
  <c r="AA64" i="7"/>
  <c r="AA66" i="7"/>
  <c r="AU66" i="7" s="1"/>
  <c r="AA68" i="7"/>
  <c r="AA70" i="7"/>
  <c r="AU70" i="7" s="1"/>
  <c r="AA72" i="7"/>
  <c r="AA74" i="7"/>
  <c r="AU74" i="7" s="1"/>
  <c r="AA76" i="7"/>
  <c r="AA78" i="7"/>
  <c r="AU78" i="7" s="1"/>
  <c r="AA80" i="7"/>
  <c r="AA82" i="7"/>
  <c r="AU82" i="7" s="1"/>
  <c r="AA84" i="7"/>
  <c r="AA86" i="7"/>
  <c r="AU86" i="7" s="1"/>
  <c r="AA88" i="7"/>
  <c r="AA90" i="7"/>
  <c r="AU90" i="7" s="1"/>
  <c r="AA92" i="7"/>
  <c r="AA94" i="7"/>
  <c r="AU94" i="7" s="1"/>
  <c r="AA96" i="7"/>
  <c r="AA98" i="7"/>
  <c r="AU98" i="7" s="1"/>
  <c r="AA100" i="7"/>
  <c r="AA102" i="7"/>
  <c r="AU102" i="7" s="1"/>
  <c r="AA104" i="7"/>
  <c r="AA106" i="7"/>
  <c r="AU106" i="7" s="1"/>
  <c r="AA108" i="7"/>
  <c r="AA110" i="7"/>
  <c r="AU110" i="7" s="1"/>
  <c r="AA112" i="7"/>
  <c r="AA114" i="7"/>
  <c r="AU114" i="7" s="1"/>
  <c r="AA116" i="7"/>
  <c r="AA118" i="7"/>
  <c r="AU118" i="7" s="1"/>
  <c r="AA120" i="7"/>
  <c r="AA122" i="7"/>
  <c r="AU122" i="7" s="1"/>
  <c r="AA124" i="7"/>
  <c r="AA126" i="7"/>
  <c r="AU126" i="7" s="1"/>
  <c r="AA128" i="7"/>
  <c r="AA130" i="7"/>
  <c r="AU130" i="7" s="1"/>
  <c r="AA132" i="7"/>
  <c r="AA37" i="7"/>
  <c r="AU37" i="7" s="1"/>
  <c r="AA39" i="7"/>
  <c r="AA41" i="7"/>
  <c r="AU41" i="7" s="1"/>
  <c r="AA43" i="7"/>
  <c r="AA45" i="7"/>
  <c r="AU45" i="7" s="1"/>
  <c r="AA47" i="7"/>
  <c r="AA49" i="7"/>
  <c r="AU49" i="7" s="1"/>
  <c r="AA51" i="7"/>
  <c r="AA53" i="7"/>
  <c r="AU53" i="7" s="1"/>
  <c r="AA55" i="7"/>
  <c r="AA57" i="7"/>
  <c r="AU57" i="7" s="1"/>
  <c r="AA59" i="7"/>
  <c r="AA61" i="7"/>
  <c r="AU61" i="7" s="1"/>
  <c r="AA63" i="7"/>
  <c r="AA65" i="7"/>
  <c r="AA67" i="7"/>
  <c r="AA69" i="7"/>
  <c r="AA71" i="7"/>
  <c r="AA73" i="7"/>
  <c r="AA75" i="7"/>
  <c r="AA77" i="7"/>
  <c r="AA79" i="7"/>
  <c r="AA81" i="7"/>
  <c r="AA83" i="7"/>
  <c r="AA85" i="7"/>
  <c r="AA87" i="7"/>
  <c r="AA89" i="7"/>
  <c r="AA91" i="7"/>
  <c r="AA93" i="7"/>
  <c r="AA95" i="7"/>
  <c r="AA97" i="7"/>
  <c r="AA99" i="7"/>
  <c r="AA101" i="7"/>
  <c r="AA103" i="7"/>
  <c r="AA105" i="7"/>
  <c r="AA107" i="7"/>
  <c r="AA109" i="7"/>
  <c r="AA111" i="7"/>
  <c r="AA113" i="7"/>
  <c r="AA115" i="7"/>
  <c r="AA117" i="7"/>
  <c r="AA119" i="7"/>
  <c r="AA121" i="7"/>
  <c r="AA123" i="7"/>
  <c r="AA125" i="7"/>
  <c r="AA127" i="7"/>
  <c r="AA129" i="7"/>
  <c r="AA131" i="7"/>
  <c r="AA134" i="7"/>
  <c r="AA136" i="7"/>
  <c r="AA138" i="7"/>
  <c r="AA140" i="7"/>
  <c r="AA142" i="7"/>
  <c r="AA144" i="7"/>
  <c r="AA146" i="7"/>
  <c r="AA148" i="7"/>
  <c r="AA150" i="7"/>
  <c r="AA152" i="7"/>
  <c r="AA154" i="7"/>
  <c r="AA156" i="7"/>
  <c r="AA158" i="7"/>
  <c r="AA160" i="7"/>
  <c r="AA162" i="7"/>
  <c r="AA164" i="7"/>
  <c r="AA166" i="7"/>
  <c r="AA168" i="7"/>
  <c r="AA170" i="7"/>
  <c r="AA172" i="7"/>
  <c r="AA174" i="7"/>
  <c r="AA176" i="7"/>
  <c r="AA178" i="7"/>
  <c r="AA180" i="7"/>
  <c r="AA182" i="7"/>
  <c r="AA184" i="7"/>
  <c r="AA186" i="7"/>
  <c r="AA188" i="7"/>
  <c r="AA190" i="7"/>
  <c r="AA192" i="7"/>
  <c r="AA194" i="7"/>
  <c r="AA196" i="7"/>
  <c r="AA198" i="7"/>
  <c r="AA200" i="7"/>
  <c r="AA202" i="7"/>
  <c r="AA204" i="7"/>
  <c r="AA206" i="7"/>
  <c r="AA208" i="7"/>
  <c r="AA210" i="7"/>
  <c r="AA212" i="7"/>
  <c r="AA214" i="7"/>
  <c r="AA216" i="7"/>
  <c r="AA218" i="7"/>
  <c r="AA220" i="7"/>
  <c r="AA222" i="7"/>
  <c r="AA224" i="7"/>
  <c r="AA226" i="7"/>
  <c r="AA228" i="7"/>
  <c r="AA230" i="7"/>
  <c r="AA232" i="7"/>
  <c r="AA234" i="7"/>
  <c r="AA236" i="7"/>
  <c r="AA238" i="7"/>
  <c r="AA240" i="7"/>
  <c r="AA242" i="7"/>
  <c r="AA244" i="7"/>
  <c r="AA246" i="7"/>
  <c r="AA248" i="7"/>
  <c r="AA250" i="7"/>
  <c r="AA252" i="7"/>
  <c r="AA254" i="7"/>
  <c r="AA256" i="7"/>
  <c r="AA258" i="7"/>
  <c r="AA260" i="7"/>
  <c r="AA262" i="7"/>
  <c r="AA264" i="7"/>
  <c r="AA266" i="7"/>
  <c r="AA268" i="7"/>
  <c r="AA270" i="7"/>
  <c r="AA272" i="7"/>
  <c r="AA274" i="7"/>
  <c r="AA276" i="7"/>
  <c r="AA278" i="7"/>
  <c r="AA280" i="7"/>
  <c r="AA133" i="7"/>
  <c r="AA135" i="7"/>
  <c r="AA137" i="7"/>
  <c r="AA139" i="7"/>
  <c r="AA141" i="7"/>
  <c r="AA143" i="7"/>
  <c r="AA145" i="7"/>
  <c r="AA147" i="7"/>
  <c r="AA149" i="7"/>
  <c r="AA151" i="7"/>
  <c r="AA153" i="7"/>
  <c r="AA155" i="7"/>
  <c r="AA157" i="7"/>
  <c r="AA159" i="7"/>
  <c r="AA161" i="7"/>
  <c r="AA163" i="7"/>
  <c r="AA165" i="7"/>
  <c r="AA167" i="7"/>
  <c r="AA169" i="7"/>
  <c r="AA171" i="7"/>
  <c r="AA173" i="7"/>
  <c r="AA175" i="7"/>
  <c r="AA177" i="7"/>
  <c r="AA179" i="7"/>
  <c r="AA181" i="7"/>
  <c r="AA183" i="7"/>
  <c r="AA185" i="7"/>
  <c r="AA187" i="7"/>
  <c r="AA189" i="7"/>
  <c r="AA191" i="7"/>
  <c r="AA193" i="7"/>
  <c r="AA195" i="7"/>
  <c r="AA197" i="7"/>
  <c r="AA199" i="7"/>
  <c r="AA201" i="7"/>
  <c r="AA203" i="7"/>
  <c r="AA205" i="7"/>
  <c r="AA207" i="7"/>
  <c r="AA209" i="7"/>
  <c r="AA211" i="7"/>
  <c r="AA213" i="7"/>
  <c r="AA215" i="7"/>
  <c r="AA217" i="7"/>
  <c r="AA219" i="7"/>
  <c r="AA221" i="7"/>
  <c r="AA223" i="7"/>
  <c r="AA225" i="7"/>
  <c r="AA227" i="7"/>
  <c r="AA229" i="7"/>
  <c r="AA231" i="7"/>
  <c r="AA233" i="7"/>
  <c r="AA235" i="7"/>
  <c r="AA237" i="7"/>
  <c r="AA239" i="7"/>
  <c r="AA241" i="7"/>
  <c r="AA243" i="7"/>
  <c r="AA245" i="7"/>
  <c r="AA247" i="7"/>
  <c r="AA249" i="7"/>
  <c r="AA251" i="7"/>
  <c r="AA253" i="7"/>
  <c r="AA255" i="7"/>
  <c r="AA257" i="7"/>
  <c r="AA259" i="7"/>
  <c r="AA261" i="7"/>
  <c r="AA263" i="7"/>
  <c r="AA265" i="7"/>
  <c r="AA267" i="7"/>
  <c r="AA269" i="7"/>
  <c r="AA271" i="7"/>
  <c r="AA273" i="7"/>
  <c r="AA275" i="7"/>
  <c r="AA277" i="7"/>
  <c r="AA279" i="7"/>
  <c r="AA281" i="7"/>
  <c r="AA282" i="7"/>
  <c r="AA284" i="7"/>
  <c r="AA286" i="7"/>
  <c r="AA288" i="7"/>
  <c r="AA290" i="7"/>
  <c r="AA292" i="7"/>
  <c r="AA294" i="7"/>
  <c r="AA296" i="7"/>
  <c r="AA298" i="7"/>
  <c r="AA300" i="7"/>
  <c r="AA302" i="7"/>
  <c r="AA304" i="7"/>
  <c r="AA306" i="7"/>
  <c r="AA308" i="7"/>
  <c r="AA310" i="7"/>
  <c r="AA312" i="7"/>
  <c r="AA314" i="7"/>
  <c r="AA316" i="7"/>
  <c r="AA318" i="7"/>
  <c r="AA320" i="7"/>
  <c r="AA322" i="7"/>
  <c r="AA324" i="7"/>
  <c r="AA283" i="7"/>
  <c r="AA285" i="7"/>
  <c r="AA287" i="7"/>
  <c r="AA289" i="7"/>
  <c r="AA291" i="7"/>
  <c r="AA293" i="7"/>
  <c r="AA295" i="7"/>
  <c r="AA297" i="7"/>
  <c r="AA299" i="7"/>
  <c r="AA301" i="7"/>
  <c r="AA303" i="7"/>
  <c r="AA305" i="7"/>
  <c r="AA307" i="7"/>
  <c r="AA309" i="7"/>
  <c r="AA311" i="7"/>
  <c r="AA313" i="7"/>
  <c r="AA315" i="7"/>
  <c r="AA317" i="7"/>
  <c r="AA319" i="7"/>
  <c r="AA321" i="7"/>
  <c r="AA323" i="7"/>
  <c r="AA326" i="7"/>
  <c r="AA328" i="7"/>
  <c r="AA330" i="7"/>
  <c r="AA332" i="7"/>
  <c r="AA334" i="7"/>
  <c r="AA336" i="7"/>
  <c r="AA338" i="7"/>
  <c r="AA340" i="7"/>
  <c r="AA342" i="7"/>
  <c r="AA344" i="7"/>
  <c r="AA346" i="7"/>
  <c r="AA348" i="7"/>
  <c r="AA350" i="7"/>
  <c r="AA352" i="7"/>
  <c r="AA354" i="7"/>
  <c r="AA356" i="7"/>
  <c r="AA358" i="7"/>
  <c r="AA360" i="7"/>
  <c r="AA362" i="7"/>
  <c r="AA364" i="7"/>
  <c r="AA366" i="7"/>
  <c r="AA368" i="7"/>
  <c r="AA370" i="7"/>
  <c r="AA372" i="7"/>
  <c r="AA374" i="7"/>
  <c r="AA376" i="7"/>
  <c r="AA378" i="7"/>
  <c r="AA380" i="7"/>
  <c r="AA382" i="7"/>
  <c r="AA384" i="7"/>
  <c r="AA386" i="7"/>
  <c r="AA388" i="7"/>
  <c r="AA390" i="7"/>
  <c r="AA392" i="7"/>
  <c r="AA394" i="7"/>
  <c r="AA396" i="7"/>
  <c r="AA398" i="7"/>
  <c r="AA400" i="7"/>
  <c r="AA402" i="7"/>
  <c r="AA404" i="7"/>
  <c r="AA406" i="7"/>
  <c r="AA408" i="7"/>
  <c r="AA325" i="7"/>
  <c r="AA327" i="7"/>
  <c r="AA329" i="7"/>
  <c r="AA331" i="7"/>
  <c r="AA333" i="7"/>
  <c r="AA335" i="7"/>
  <c r="AA337" i="7"/>
  <c r="AA339" i="7"/>
  <c r="AA341" i="7"/>
  <c r="AA343" i="7"/>
  <c r="AA345" i="7"/>
  <c r="AA347" i="7"/>
  <c r="AA349" i="7"/>
  <c r="AA351" i="7"/>
  <c r="AA353" i="7"/>
  <c r="AA355" i="7"/>
  <c r="AA357" i="7"/>
  <c r="AA359" i="7"/>
  <c r="AA361" i="7"/>
  <c r="AA363" i="7"/>
  <c r="AA365" i="7"/>
  <c r="AA367" i="7"/>
  <c r="AA369" i="7"/>
  <c r="AA371" i="7"/>
  <c r="AA373" i="7"/>
  <c r="AA375" i="7"/>
  <c r="AA377" i="7"/>
  <c r="AA379" i="7"/>
  <c r="AA381" i="7"/>
  <c r="AA383" i="7"/>
  <c r="AA385" i="7"/>
  <c r="AA387" i="7"/>
  <c r="AA389" i="7"/>
  <c r="AA391" i="7"/>
  <c r="AA393" i="7"/>
  <c r="AA395" i="7"/>
  <c r="AA397" i="7"/>
  <c r="AA399" i="7"/>
  <c r="AA401" i="7"/>
  <c r="AA403" i="7"/>
  <c r="AA405" i="7"/>
  <c r="AA407" i="7"/>
  <c r="AA409" i="7"/>
  <c r="L35" i="4"/>
  <c r="M35" i="4"/>
  <c r="N35" i="4"/>
  <c r="K35" i="4"/>
  <c r="L13" i="4"/>
  <c r="L15" i="4"/>
  <c r="L14" i="4"/>
  <c r="K12" i="4"/>
  <c r="K14" i="4"/>
  <c r="K13" i="4"/>
  <c r="K15" i="4"/>
  <c r="L12" i="4"/>
  <c r="AU285" i="7" l="1"/>
  <c r="AU284" i="7"/>
  <c r="AU281" i="7"/>
  <c r="AU277" i="7"/>
  <c r="AU273" i="7"/>
  <c r="AU269" i="7"/>
  <c r="AU265" i="7"/>
  <c r="AU261" i="7"/>
  <c r="AU257" i="7"/>
  <c r="AU253" i="7"/>
  <c r="AU249" i="7"/>
  <c r="AU245" i="7"/>
  <c r="AU241" i="7"/>
  <c r="AU237" i="7"/>
  <c r="AU233" i="7"/>
  <c r="AU229" i="7"/>
  <c r="AU225" i="7"/>
  <c r="AU221" i="7"/>
  <c r="AU217" i="7"/>
  <c r="AU213" i="7"/>
  <c r="AU209" i="7"/>
  <c r="AU205" i="7"/>
  <c r="AU201" i="7"/>
  <c r="AU197" i="7"/>
  <c r="AU193" i="7"/>
  <c r="AU189" i="7"/>
  <c r="AU185" i="7"/>
  <c r="AU181" i="7"/>
  <c r="AU177" i="7"/>
  <c r="AU173" i="7"/>
  <c r="AU169" i="7"/>
  <c r="AU165" i="7"/>
  <c r="AU161" i="7"/>
  <c r="AU157" i="7"/>
  <c r="AU153" i="7"/>
  <c r="AU149" i="7"/>
  <c r="AU145" i="7"/>
  <c r="AU141" i="7"/>
  <c r="AU137" i="7"/>
  <c r="AU133" i="7"/>
  <c r="AU278" i="7"/>
  <c r="AU274" i="7"/>
  <c r="AU270" i="7"/>
  <c r="AU266" i="7"/>
  <c r="AU262" i="7"/>
  <c r="AU258" i="7"/>
  <c r="AU254" i="7"/>
  <c r="AU250" i="7"/>
  <c r="AU246" i="7"/>
  <c r="AU242" i="7"/>
  <c r="AU238" i="7"/>
  <c r="AU234" i="7"/>
  <c r="AU230" i="7"/>
  <c r="AU226" i="7"/>
  <c r="AU222" i="7"/>
  <c r="AU218" i="7"/>
  <c r="AU214" i="7"/>
  <c r="AU210" i="7"/>
  <c r="AU206" i="7"/>
  <c r="AU202" i="7"/>
  <c r="AU198" i="7"/>
  <c r="AU194" i="7"/>
  <c r="AU190" i="7"/>
  <c r="AU186" i="7"/>
  <c r="AU182" i="7"/>
  <c r="AU178" i="7"/>
  <c r="AU174" i="7"/>
  <c r="AU170" i="7"/>
  <c r="AU166" i="7"/>
  <c r="AU162" i="7"/>
  <c r="AU158" i="7"/>
  <c r="AU154" i="7"/>
  <c r="AU150" i="7"/>
  <c r="AU146" i="7"/>
  <c r="AU142" i="7"/>
  <c r="AU138" i="7"/>
  <c r="AU134" i="7"/>
  <c r="AU129" i="7"/>
  <c r="AU125" i="7"/>
  <c r="AU121" i="7"/>
  <c r="AU117" i="7"/>
  <c r="AU113" i="7"/>
  <c r="AU109" i="7"/>
  <c r="AU105" i="7"/>
  <c r="AU101" i="7"/>
  <c r="AU97" i="7"/>
  <c r="AU93" i="7"/>
  <c r="AU89" i="7"/>
  <c r="AU85" i="7"/>
  <c r="AU81" i="7"/>
  <c r="AU77" i="7"/>
  <c r="AU73" i="7"/>
  <c r="AU69" i="7"/>
  <c r="AU65" i="7"/>
  <c r="AU283" i="7"/>
  <c r="AU286" i="7"/>
  <c r="AU282" i="7"/>
  <c r="AU279" i="7"/>
  <c r="AU275" i="7"/>
  <c r="AU271" i="7"/>
  <c r="AU267" i="7"/>
  <c r="AU263" i="7"/>
  <c r="AU259" i="7"/>
  <c r="AU255" i="7"/>
  <c r="AU251" i="7"/>
  <c r="AU247" i="7"/>
  <c r="AU243" i="7"/>
  <c r="AU239" i="7"/>
  <c r="AU235" i="7"/>
  <c r="AU231" i="7"/>
  <c r="AU227" i="7"/>
  <c r="AU223" i="7"/>
  <c r="AU219" i="7"/>
  <c r="AU215" i="7"/>
  <c r="AU211" i="7"/>
  <c r="AU207" i="7"/>
  <c r="AU203" i="7"/>
  <c r="AU199" i="7"/>
  <c r="AU195" i="7"/>
  <c r="AU191" i="7"/>
  <c r="AU187" i="7"/>
  <c r="AU183" i="7"/>
  <c r="AU179" i="7"/>
  <c r="AU175" i="7"/>
  <c r="AU171" i="7"/>
  <c r="AU167" i="7"/>
  <c r="AU163" i="7"/>
  <c r="AU159" i="7"/>
  <c r="AU155" i="7"/>
  <c r="AU151" i="7"/>
  <c r="AU147" i="7"/>
  <c r="AU143" i="7"/>
  <c r="AU139" i="7"/>
  <c r="AU135" i="7"/>
  <c r="AU280" i="7"/>
  <c r="AU276" i="7"/>
  <c r="AU272" i="7"/>
  <c r="AU268" i="7"/>
  <c r="AU264" i="7"/>
  <c r="AU260" i="7"/>
  <c r="AU256" i="7"/>
  <c r="AU252" i="7"/>
  <c r="AU248" i="7"/>
  <c r="AU244" i="7"/>
  <c r="AU240" i="7"/>
  <c r="AU236" i="7"/>
  <c r="AU232" i="7"/>
  <c r="AU228" i="7"/>
  <c r="AU224" i="7"/>
  <c r="AU220" i="7"/>
  <c r="AU216" i="7"/>
  <c r="AU212" i="7"/>
  <c r="AU208" i="7"/>
  <c r="AU204" i="7"/>
  <c r="AU200" i="7"/>
  <c r="AU196" i="7"/>
  <c r="AU192" i="7"/>
  <c r="AU188" i="7"/>
  <c r="AU184" i="7"/>
  <c r="AU180" i="7"/>
  <c r="AU176" i="7"/>
  <c r="AU172" i="7"/>
  <c r="AU168" i="7"/>
  <c r="AU164" i="7"/>
  <c r="AU160" i="7"/>
  <c r="AU156" i="7"/>
  <c r="AU152" i="7"/>
  <c r="AU148" i="7"/>
  <c r="AU144" i="7"/>
  <c r="AU140" i="7"/>
  <c r="AU136" i="7"/>
  <c r="AU131" i="7"/>
  <c r="AU127" i="7"/>
  <c r="AU123" i="7"/>
  <c r="AU119" i="7"/>
  <c r="AU115" i="7"/>
  <c r="AU111" i="7"/>
  <c r="AU107" i="7"/>
  <c r="AU103" i="7"/>
  <c r="AU99" i="7"/>
  <c r="AU95" i="7"/>
  <c r="AU91" i="7"/>
  <c r="AU87" i="7"/>
  <c r="AU83" i="7"/>
  <c r="AU79" i="7"/>
  <c r="AU75" i="7"/>
  <c r="AU71" i="7"/>
  <c r="AU67" i="7"/>
  <c r="AU63" i="7"/>
  <c r="AU59" i="7"/>
  <c r="AU55" i="7"/>
  <c r="AU51" i="7"/>
  <c r="AU47" i="7"/>
  <c r="AU43" i="7"/>
  <c r="AU39" i="7"/>
  <c r="AU132" i="7"/>
  <c r="AU128" i="7"/>
  <c r="AU124" i="7"/>
  <c r="AU120" i="7"/>
  <c r="AU116" i="7"/>
  <c r="AU112" i="7"/>
  <c r="AU108" i="7"/>
  <c r="AU104" i="7"/>
  <c r="AU100" i="7"/>
  <c r="AU96" i="7"/>
  <c r="AU92" i="7"/>
  <c r="AU88" i="7"/>
  <c r="AU84" i="7"/>
  <c r="AU80" i="7"/>
  <c r="AU76" i="7"/>
  <c r="AU72" i="7"/>
  <c r="AU68" i="7"/>
  <c r="AU64" i="7"/>
  <c r="AU60" i="7"/>
  <c r="AU56" i="7"/>
  <c r="AU52" i="7"/>
  <c r="AU48" i="7"/>
  <c r="AU44" i="7"/>
  <c r="AU40" i="7"/>
  <c r="AU35" i="7"/>
  <c r="AU31" i="7"/>
  <c r="AU27" i="7"/>
  <c r="AU23" i="7"/>
  <c r="AU19" i="7"/>
  <c r="AU15" i="7"/>
  <c r="AU11" i="7"/>
  <c r="AU7" i="7"/>
  <c r="AU34" i="7"/>
  <c r="AU30" i="7"/>
  <c r="AU26" i="7"/>
  <c r="AU22" i="7"/>
  <c r="AU18" i="7"/>
  <c r="AU14" i="7"/>
  <c r="AU10" i="7"/>
  <c r="AU6" i="7"/>
  <c r="AU36" i="7"/>
  <c r="AU32" i="7"/>
  <c r="AU28" i="7"/>
  <c r="AU24" i="7"/>
  <c r="AU20" i="7"/>
  <c r="AU16" i="7"/>
  <c r="AU12" i="7"/>
  <c r="AU8" i="7"/>
  <c r="AV2" i="7"/>
  <c r="M15" i="4"/>
  <c r="K50" i="4" s="1"/>
  <c r="M13" i="4"/>
  <c r="K48" i="4" s="1"/>
  <c r="M14" i="4"/>
  <c r="K49" i="4" s="1"/>
  <c r="M12" i="4"/>
  <c r="K47" i="4" s="1"/>
  <c r="AV265" i="7" l="1"/>
  <c r="AW265" i="7" s="1"/>
  <c r="AW2" i="7"/>
  <c r="AY8" i="7"/>
  <c r="AV8" i="7"/>
  <c r="AW8" i="7" s="1"/>
  <c r="AY16" i="7"/>
  <c r="AV16" i="7"/>
  <c r="AW16" i="7" s="1"/>
  <c r="AY24" i="7"/>
  <c r="AV24" i="7"/>
  <c r="AW24" i="7" s="1"/>
  <c r="AY32" i="7"/>
  <c r="AV32" i="7"/>
  <c r="AW32" i="7" s="1"/>
  <c r="AY9" i="7"/>
  <c r="AY25" i="7"/>
  <c r="AV284" i="7"/>
  <c r="AW284" i="7" s="1"/>
  <c r="AV274" i="7"/>
  <c r="AW274" i="7" s="1"/>
  <c r="AV266" i="7"/>
  <c r="AW266" i="7" s="1"/>
  <c r="AV253" i="7"/>
  <c r="AW253" i="7" s="1"/>
  <c r="AV241" i="7"/>
  <c r="AW241" i="7" s="1"/>
  <c r="AV225" i="7"/>
  <c r="AW225" i="7" s="1"/>
  <c r="AV209" i="7"/>
  <c r="AW209" i="7" s="1"/>
  <c r="AV193" i="7"/>
  <c r="AW193" i="7" s="1"/>
  <c r="AV173" i="7"/>
  <c r="AW173" i="7" s="1"/>
  <c r="AV145" i="7"/>
  <c r="AW145" i="7" s="1"/>
  <c r="AV133" i="7"/>
  <c r="AW133" i="7" s="1"/>
  <c r="AV202" i="7"/>
  <c r="AW202" i="7" s="1"/>
  <c r="AV186" i="7"/>
  <c r="AW186" i="7" s="1"/>
  <c r="AV121" i="7"/>
  <c r="AW121" i="7" s="1"/>
  <c r="AV69" i="7"/>
  <c r="AW69" i="7" s="1"/>
  <c r="AY2" i="7"/>
  <c r="AY46" i="7"/>
  <c r="AY62" i="7"/>
  <c r="AY78" i="7"/>
  <c r="AY94" i="7"/>
  <c r="AY110" i="7"/>
  <c r="AY126" i="7"/>
  <c r="AY45" i="7"/>
  <c r="AY61" i="7"/>
  <c r="AY77" i="7"/>
  <c r="AY93" i="7"/>
  <c r="AY109" i="7"/>
  <c r="AY125" i="7"/>
  <c r="AY142" i="7"/>
  <c r="AY158" i="7"/>
  <c r="AY174" i="7"/>
  <c r="AY190" i="7"/>
  <c r="AY206" i="7"/>
  <c r="AY222" i="7"/>
  <c r="AY238" i="7"/>
  <c r="AY254" i="7"/>
  <c r="AY270" i="7"/>
  <c r="AY137" i="7"/>
  <c r="AY153" i="7"/>
  <c r="AY169" i="7"/>
  <c r="AY185" i="7"/>
  <c r="AY201" i="7"/>
  <c r="AY217" i="7"/>
  <c r="AY233" i="7"/>
  <c r="AY249" i="7"/>
  <c r="AY265" i="7"/>
  <c r="AY281" i="7"/>
  <c r="AY6" i="7"/>
  <c r="AV6" i="7"/>
  <c r="AW6" i="7" s="1"/>
  <c r="AY14" i="7"/>
  <c r="AV14" i="7"/>
  <c r="AW14" i="7" s="1"/>
  <c r="AY22" i="7"/>
  <c r="AV22" i="7"/>
  <c r="AW22" i="7" s="1"/>
  <c r="AY30" i="7"/>
  <c r="AV30" i="7"/>
  <c r="AW30" i="7" s="1"/>
  <c r="AY3" i="7"/>
  <c r="AY11" i="7"/>
  <c r="AV11" i="7"/>
  <c r="AW11" i="7" s="1"/>
  <c r="AY19" i="7"/>
  <c r="AV19" i="7"/>
  <c r="AW19" i="7" s="1"/>
  <c r="AY27" i="7"/>
  <c r="AV27" i="7"/>
  <c r="AW27" i="7" s="1"/>
  <c r="AY35" i="7"/>
  <c r="AV35" i="7"/>
  <c r="AW35" i="7" s="1"/>
  <c r="AV269" i="7"/>
  <c r="AW269" i="7" s="1"/>
  <c r="AV258" i="7"/>
  <c r="AW258" i="7" s="1"/>
  <c r="AV242" i="7"/>
  <c r="AW242" i="7" s="1"/>
  <c r="AV226" i="7"/>
  <c r="AW226" i="7" s="1"/>
  <c r="AV170" i="7"/>
  <c r="AW170" i="7" s="1"/>
  <c r="AV154" i="7"/>
  <c r="AW154" i="7" s="1"/>
  <c r="AV138" i="7"/>
  <c r="AW138" i="7" s="1"/>
  <c r="AV130" i="7"/>
  <c r="AW130" i="7" s="1"/>
  <c r="AV114" i="7"/>
  <c r="AW114" i="7" s="1"/>
  <c r="AV98" i="7"/>
  <c r="AW98" i="7" s="1"/>
  <c r="AV82" i="7"/>
  <c r="AW82" i="7" s="1"/>
  <c r="AV5" i="7"/>
  <c r="AW5" i="7" s="1"/>
  <c r="AV42" i="7"/>
  <c r="AW42" i="7" s="1"/>
  <c r="AV58" i="7"/>
  <c r="AW58" i="7" s="1"/>
  <c r="AV21" i="7"/>
  <c r="AW21" i="7" s="1"/>
  <c r="AV41" i="7"/>
  <c r="AW41" i="7" s="1"/>
  <c r="AV57" i="7"/>
  <c r="AW57" i="7" s="1"/>
  <c r="AY40" i="7"/>
  <c r="AV40" i="7"/>
  <c r="AW40" i="7" s="1"/>
  <c r="AY48" i="7"/>
  <c r="AV48" i="7"/>
  <c r="AW48" i="7" s="1"/>
  <c r="AY56" i="7"/>
  <c r="AV56" i="7"/>
  <c r="AW56" i="7" s="1"/>
  <c r="AY64" i="7"/>
  <c r="AV64" i="7"/>
  <c r="AW64" i="7" s="1"/>
  <c r="AY72" i="7"/>
  <c r="AV72" i="7"/>
  <c r="AW72" i="7" s="1"/>
  <c r="AY80" i="7"/>
  <c r="AV80" i="7"/>
  <c r="AW80" i="7" s="1"/>
  <c r="AY88" i="7"/>
  <c r="AV88" i="7"/>
  <c r="AW88" i="7" s="1"/>
  <c r="AY96" i="7"/>
  <c r="AV96" i="7"/>
  <c r="AW96" i="7" s="1"/>
  <c r="AY104" i="7"/>
  <c r="AV104" i="7"/>
  <c r="AW104" i="7" s="1"/>
  <c r="AY112" i="7"/>
  <c r="AV112" i="7"/>
  <c r="AW112" i="7" s="1"/>
  <c r="AY120" i="7"/>
  <c r="AV120" i="7"/>
  <c r="AW120" i="7" s="1"/>
  <c r="AY128" i="7"/>
  <c r="AV128" i="7"/>
  <c r="AW128" i="7" s="1"/>
  <c r="AY39" i="7"/>
  <c r="AV39" i="7"/>
  <c r="AW39" i="7" s="1"/>
  <c r="AY47" i="7"/>
  <c r="AV47" i="7"/>
  <c r="AW47" i="7" s="1"/>
  <c r="AY55" i="7"/>
  <c r="AV55" i="7"/>
  <c r="AW55" i="7" s="1"/>
  <c r="AY63" i="7"/>
  <c r="AV63" i="7"/>
  <c r="AW63" i="7" s="1"/>
  <c r="AY71" i="7"/>
  <c r="AV71" i="7"/>
  <c r="AW71" i="7" s="1"/>
  <c r="AY79" i="7"/>
  <c r="AV79" i="7"/>
  <c r="AW79" i="7" s="1"/>
  <c r="AY87" i="7"/>
  <c r="AV87" i="7"/>
  <c r="AW87" i="7" s="1"/>
  <c r="AY95" i="7"/>
  <c r="AV95" i="7"/>
  <c r="AW95" i="7" s="1"/>
  <c r="AY103" i="7"/>
  <c r="AV103" i="7"/>
  <c r="AW103" i="7" s="1"/>
  <c r="AY111" i="7"/>
  <c r="AV111" i="7"/>
  <c r="AW111" i="7" s="1"/>
  <c r="AY119" i="7"/>
  <c r="AV119" i="7"/>
  <c r="AW119" i="7" s="1"/>
  <c r="AY127" i="7"/>
  <c r="AV127" i="7"/>
  <c r="AW127" i="7" s="1"/>
  <c r="AY136" i="7"/>
  <c r="AV136" i="7"/>
  <c r="AW136" i="7" s="1"/>
  <c r="AY144" i="7"/>
  <c r="AV144" i="7"/>
  <c r="AW144" i="7" s="1"/>
  <c r="AY152" i="7"/>
  <c r="AV152" i="7"/>
  <c r="AW152" i="7" s="1"/>
  <c r="AY160" i="7"/>
  <c r="AV160" i="7"/>
  <c r="AW160" i="7" s="1"/>
  <c r="AY168" i="7"/>
  <c r="AV168" i="7"/>
  <c r="AW168" i="7" s="1"/>
  <c r="AY176" i="7"/>
  <c r="AV176" i="7"/>
  <c r="AW176" i="7" s="1"/>
  <c r="AY184" i="7"/>
  <c r="AV184" i="7"/>
  <c r="AW184" i="7" s="1"/>
  <c r="AY192" i="7"/>
  <c r="AV192" i="7"/>
  <c r="AW192" i="7" s="1"/>
  <c r="AY200" i="7"/>
  <c r="AV200" i="7"/>
  <c r="AW200" i="7" s="1"/>
  <c r="AY208" i="7"/>
  <c r="AV208" i="7"/>
  <c r="AW208" i="7" s="1"/>
  <c r="AY216" i="7"/>
  <c r="AV216" i="7"/>
  <c r="AW216" i="7" s="1"/>
  <c r="AY224" i="7"/>
  <c r="AV224" i="7"/>
  <c r="AW224" i="7" s="1"/>
  <c r="AY232" i="7"/>
  <c r="AV232" i="7"/>
  <c r="AW232" i="7" s="1"/>
  <c r="AY240" i="7"/>
  <c r="AV240" i="7"/>
  <c r="AW240" i="7" s="1"/>
  <c r="AY248" i="7"/>
  <c r="AV248" i="7"/>
  <c r="AW248" i="7" s="1"/>
  <c r="AY256" i="7"/>
  <c r="AV256" i="7"/>
  <c r="AW256" i="7" s="1"/>
  <c r="AY264" i="7"/>
  <c r="AZ264" i="7" s="1"/>
  <c r="AV264" i="7"/>
  <c r="AW264" i="7" s="1"/>
  <c r="AY272" i="7"/>
  <c r="AV272" i="7"/>
  <c r="AW272" i="7" s="1"/>
  <c r="AY280" i="7"/>
  <c r="AV280" i="7"/>
  <c r="AW280" i="7" s="1"/>
  <c r="AY139" i="7"/>
  <c r="AZ139" i="7" s="1"/>
  <c r="AV139" i="7"/>
  <c r="AW139" i="7" s="1"/>
  <c r="AY147" i="7"/>
  <c r="AV147" i="7"/>
  <c r="AW147" i="7" s="1"/>
  <c r="AY155" i="7"/>
  <c r="AZ155" i="7" s="1"/>
  <c r="AV155" i="7"/>
  <c r="AW155" i="7" s="1"/>
  <c r="AY163" i="7"/>
  <c r="AV163" i="7"/>
  <c r="AW163" i="7" s="1"/>
  <c r="AY171" i="7"/>
  <c r="AZ171" i="7" s="1"/>
  <c r="AV171" i="7"/>
  <c r="AW171" i="7" s="1"/>
  <c r="AY179" i="7"/>
  <c r="AV179" i="7"/>
  <c r="AW179" i="7" s="1"/>
  <c r="AY187" i="7"/>
  <c r="AV187" i="7"/>
  <c r="AW187" i="7" s="1"/>
  <c r="AY195" i="7"/>
  <c r="AV195" i="7"/>
  <c r="AW195" i="7" s="1"/>
  <c r="AY203" i="7"/>
  <c r="AV203" i="7"/>
  <c r="AW203" i="7" s="1"/>
  <c r="AY211" i="7"/>
  <c r="AZ211" i="7" s="1"/>
  <c r="AV211" i="7"/>
  <c r="AW211" i="7" s="1"/>
  <c r="AY219" i="7"/>
  <c r="AV219" i="7"/>
  <c r="AW219" i="7" s="1"/>
  <c r="AY227" i="7"/>
  <c r="AV227" i="7"/>
  <c r="AW227" i="7" s="1"/>
  <c r="AY235" i="7"/>
  <c r="AV235" i="7"/>
  <c r="AW235" i="7" s="1"/>
  <c r="AY243" i="7"/>
  <c r="AZ243" i="7" s="1"/>
  <c r="AV243" i="7"/>
  <c r="AW243" i="7" s="1"/>
  <c r="AY251" i="7"/>
  <c r="AV251" i="7"/>
  <c r="AW251" i="7" s="1"/>
  <c r="AY259" i="7"/>
  <c r="AV259" i="7"/>
  <c r="AW259" i="7" s="1"/>
  <c r="AY267" i="7"/>
  <c r="AV267" i="7"/>
  <c r="AW267" i="7" s="1"/>
  <c r="AY275" i="7"/>
  <c r="AV275" i="7"/>
  <c r="AW275" i="7" s="1"/>
  <c r="AY282" i="7"/>
  <c r="AV282" i="7"/>
  <c r="AW282" i="7" s="1"/>
  <c r="AY283" i="7"/>
  <c r="AV283" i="7"/>
  <c r="AW283" i="7" s="1"/>
  <c r="AY13" i="7"/>
  <c r="AY29" i="7"/>
  <c r="AV245" i="7"/>
  <c r="AW245" i="7" s="1"/>
  <c r="AV229" i="7"/>
  <c r="AW229" i="7" s="1"/>
  <c r="AV213" i="7"/>
  <c r="AW213" i="7" s="1"/>
  <c r="AV197" i="7"/>
  <c r="AW197" i="7" s="1"/>
  <c r="AV181" i="7"/>
  <c r="AW181" i="7" s="1"/>
  <c r="AV157" i="7"/>
  <c r="AW157" i="7" s="1"/>
  <c r="AV210" i="7"/>
  <c r="AW210" i="7" s="1"/>
  <c r="AV113" i="7"/>
  <c r="AW113" i="7" s="1"/>
  <c r="AV89" i="7"/>
  <c r="AW89" i="7" s="1"/>
  <c r="AV73" i="7"/>
  <c r="AW73" i="7" s="1"/>
  <c r="AY50" i="7"/>
  <c r="AY66" i="7"/>
  <c r="AY82" i="7"/>
  <c r="AY98" i="7"/>
  <c r="AY114" i="7"/>
  <c r="AY130" i="7"/>
  <c r="AY49" i="7"/>
  <c r="AY65" i="7"/>
  <c r="AY81" i="7"/>
  <c r="AY97" i="7"/>
  <c r="AY113" i="7"/>
  <c r="AY129" i="7"/>
  <c r="AY146" i="7"/>
  <c r="AY162" i="7"/>
  <c r="AY178" i="7"/>
  <c r="AY194" i="7"/>
  <c r="AY210" i="7"/>
  <c r="AY226" i="7"/>
  <c r="AY242" i="7"/>
  <c r="AY258" i="7"/>
  <c r="AY274" i="7"/>
  <c r="AY141" i="7"/>
  <c r="AY157" i="7"/>
  <c r="AY173" i="7"/>
  <c r="AY189" i="7"/>
  <c r="AZ189" i="7" s="1"/>
  <c r="AY205" i="7"/>
  <c r="AY221" i="7"/>
  <c r="AZ221" i="7" s="1"/>
  <c r="AY237" i="7"/>
  <c r="AY253" i="7"/>
  <c r="AY269" i="7"/>
  <c r="AY284" i="7"/>
  <c r="AZ284" i="7" s="1"/>
  <c r="AV17" i="7"/>
  <c r="AW17" i="7" s="1"/>
  <c r="AV33" i="7"/>
  <c r="AW33" i="7" s="1"/>
  <c r="AV85" i="7"/>
  <c r="AW85" i="7" s="1"/>
  <c r="AV117" i="7"/>
  <c r="AW117" i="7" s="1"/>
  <c r="AV158" i="7"/>
  <c r="AW158" i="7" s="1"/>
  <c r="AV190" i="7"/>
  <c r="AW190" i="7" s="1"/>
  <c r="AV230" i="7"/>
  <c r="AW230" i="7" s="1"/>
  <c r="AV254" i="7"/>
  <c r="AW254" i="7" s="1"/>
  <c r="AV169" i="7"/>
  <c r="AW169" i="7" s="1"/>
  <c r="AV273" i="7"/>
  <c r="AW273" i="7" s="1"/>
  <c r="AV38" i="7"/>
  <c r="AW38" i="7" s="1"/>
  <c r="AV54" i="7"/>
  <c r="AW54" i="7" s="1"/>
  <c r="AV70" i="7"/>
  <c r="AW70" i="7" s="1"/>
  <c r="AV86" i="7"/>
  <c r="AW86" i="7" s="1"/>
  <c r="AV102" i="7"/>
  <c r="AW102" i="7" s="1"/>
  <c r="AV118" i="7"/>
  <c r="AW118" i="7" s="1"/>
  <c r="AV37" i="7"/>
  <c r="AW37" i="7" s="1"/>
  <c r="AV53" i="7"/>
  <c r="AW53" i="7" s="1"/>
  <c r="AV93" i="7"/>
  <c r="AW93" i="7" s="1"/>
  <c r="AV134" i="7"/>
  <c r="AW134" i="7" s="1"/>
  <c r="AV166" i="7"/>
  <c r="AW166" i="7" s="1"/>
  <c r="AV198" i="7"/>
  <c r="AW198" i="7" s="1"/>
  <c r="AV238" i="7"/>
  <c r="AW238" i="7" s="1"/>
  <c r="AV161" i="7"/>
  <c r="AW161" i="7" s="1"/>
  <c r="AY12" i="7"/>
  <c r="AV12" i="7"/>
  <c r="AW12" i="7" s="1"/>
  <c r="AY20" i="7"/>
  <c r="AV20" i="7"/>
  <c r="AW20" i="7" s="1"/>
  <c r="AY28" i="7"/>
  <c r="AV28" i="7"/>
  <c r="AW28" i="7" s="1"/>
  <c r="AY36" i="7"/>
  <c r="AV36" i="7"/>
  <c r="AW36" i="7" s="1"/>
  <c r="AY17" i="7"/>
  <c r="AY33" i="7"/>
  <c r="AV278" i="7"/>
  <c r="AW278" i="7" s="1"/>
  <c r="AV270" i="7"/>
  <c r="AW270" i="7" s="1"/>
  <c r="AV262" i="7"/>
  <c r="AW262" i="7" s="1"/>
  <c r="AV249" i="7"/>
  <c r="AW249" i="7" s="1"/>
  <c r="AV233" i="7"/>
  <c r="AW233" i="7" s="1"/>
  <c r="AV217" i="7"/>
  <c r="AW217" i="7" s="1"/>
  <c r="AV201" i="7"/>
  <c r="AW201" i="7" s="1"/>
  <c r="AV185" i="7"/>
  <c r="AW185" i="7" s="1"/>
  <c r="AV149" i="7"/>
  <c r="AW149" i="7" s="1"/>
  <c r="AV141" i="7"/>
  <c r="AW141" i="7" s="1"/>
  <c r="AV214" i="7"/>
  <c r="AW214" i="7" s="1"/>
  <c r="AV194" i="7"/>
  <c r="AW194" i="7" s="1"/>
  <c r="AV125" i="7"/>
  <c r="AW125" i="7" s="1"/>
  <c r="AV97" i="7"/>
  <c r="AW97" i="7" s="1"/>
  <c r="AV4" i="7"/>
  <c r="AW4" i="7" s="1"/>
  <c r="AY38" i="7"/>
  <c r="AY54" i="7"/>
  <c r="AY70" i="7"/>
  <c r="AY86" i="7"/>
  <c r="AY102" i="7"/>
  <c r="AY118" i="7"/>
  <c r="AY37" i="7"/>
  <c r="AY53" i="7"/>
  <c r="AY69" i="7"/>
  <c r="AZ69" i="7" s="1"/>
  <c r="AY85" i="7"/>
  <c r="AY101" i="7"/>
  <c r="AZ101" i="7" s="1"/>
  <c r="AY117" i="7"/>
  <c r="AY134" i="7"/>
  <c r="AZ134" i="7" s="1"/>
  <c r="AY150" i="7"/>
  <c r="AY166" i="7"/>
  <c r="AZ166" i="7" s="1"/>
  <c r="AY182" i="7"/>
  <c r="AY198" i="7"/>
  <c r="AZ198" i="7" s="1"/>
  <c r="AY214" i="7"/>
  <c r="AY230" i="7"/>
  <c r="AZ230" i="7" s="1"/>
  <c r="AY246" i="7"/>
  <c r="AY262" i="7"/>
  <c r="AY278" i="7"/>
  <c r="AY145" i="7"/>
  <c r="AY161" i="7"/>
  <c r="AY177" i="7"/>
  <c r="AY193" i="7"/>
  <c r="AY209" i="7"/>
  <c r="AY225" i="7"/>
  <c r="AY241" i="7"/>
  <c r="AY257" i="7"/>
  <c r="AY273" i="7"/>
  <c r="AY285" i="7"/>
  <c r="AY10" i="7"/>
  <c r="AV10" i="7"/>
  <c r="AW10" i="7" s="1"/>
  <c r="AY18" i="7"/>
  <c r="AV18" i="7"/>
  <c r="AW18" i="7" s="1"/>
  <c r="AY26" i="7"/>
  <c r="AV26" i="7"/>
  <c r="AW26" i="7" s="1"/>
  <c r="AY34" i="7"/>
  <c r="AV34" i="7"/>
  <c r="AW34" i="7" s="1"/>
  <c r="AY7" i="7"/>
  <c r="AZ7" i="7" s="1"/>
  <c r="AV7" i="7"/>
  <c r="AW7" i="7" s="1"/>
  <c r="AY15" i="7"/>
  <c r="AV15" i="7"/>
  <c r="AW15" i="7" s="1"/>
  <c r="AY23" i="7"/>
  <c r="AZ23" i="7" s="1"/>
  <c r="AV23" i="7"/>
  <c r="AW23" i="7" s="1"/>
  <c r="AY31" i="7"/>
  <c r="AV31" i="7"/>
  <c r="AW31" i="7" s="1"/>
  <c r="AV277" i="7"/>
  <c r="AW277" i="7" s="1"/>
  <c r="AV261" i="7"/>
  <c r="AW261" i="7" s="1"/>
  <c r="AV250" i="7"/>
  <c r="AW250" i="7" s="1"/>
  <c r="AV234" i="7"/>
  <c r="AW234" i="7" s="1"/>
  <c r="AV178" i="7"/>
  <c r="AW178" i="7" s="1"/>
  <c r="AV162" i="7"/>
  <c r="AW162" i="7" s="1"/>
  <c r="AV146" i="7"/>
  <c r="AW146" i="7" s="1"/>
  <c r="AV3" i="7"/>
  <c r="AW3" i="7" s="1"/>
  <c r="AV122" i="7"/>
  <c r="AW122" i="7" s="1"/>
  <c r="AV106" i="7"/>
  <c r="AW106" i="7" s="1"/>
  <c r="AV90" i="7"/>
  <c r="AW90" i="7" s="1"/>
  <c r="AV74" i="7"/>
  <c r="AW74" i="7" s="1"/>
  <c r="AV13" i="7"/>
  <c r="AW13" i="7" s="1"/>
  <c r="AV50" i="7"/>
  <c r="AW50" i="7" s="1"/>
  <c r="AV66" i="7"/>
  <c r="AW66" i="7" s="1"/>
  <c r="AV29" i="7"/>
  <c r="AW29" i="7" s="1"/>
  <c r="AV49" i="7"/>
  <c r="AW49" i="7" s="1"/>
  <c r="AV65" i="7"/>
  <c r="AW65" i="7" s="1"/>
  <c r="AY44" i="7"/>
  <c r="AZ44" i="7" s="1"/>
  <c r="AV44" i="7"/>
  <c r="AW44" i="7" s="1"/>
  <c r="AY52" i="7"/>
  <c r="AV52" i="7"/>
  <c r="AW52" i="7" s="1"/>
  <c r="AY60" i="7"/>
  <c r="AZ60" i="7" s="1"/>
  <c r="AV60" i="7"/>
  <c r="AW60" i="7" s="1"/>
  <c r="AY68" i="7"/>
  <c r="AV68" i="7"/>
  <c r="AW68" i="7" s="1"/>
  <c r="AY76" i="7"/>
  <c r="AZ76" i="7" s="1"/>
  <c r="AV76" i="7"/>
  <c r="AW76" i="7" s="1"/>
  <c r="AY84" i="7"/>
  <c r="AV84" i="7"/>
  <c r="AW84" i="7" s="1"/>
  <c r="AY92" i="7"/>
  <c r="AZ92" i="7" s="1"/>
  <c r="AV92" i="7"/>
  <c r="AW92" i="7" s="1"/>
  <c r="AY100" i="7"/>
  <c r="AV100" i="7"/>
  <c r="AW100" i="7" s="1"/>
  <c r="AY108" i="7"/>
  <c r="AZ108" i="7" s="1"/>
  <c r="AV108" i="7"/>
  <c r="AW108" i="7" s="1"/>
  <c r="AY116" i="7"/>
  <c r="AV116" i="7"/>
  <c r="AW116" i="7" s="1"/>
  <c r="AY124" i="7"/>
  <c r="AZ124" i="7" s="1"/>
  <c r="AV124" i="7"/>
  <c r="AW124" i="7" s="1"/>
  <c r="AY132" i="7"/>
  <c r="AV132" i="7"/>
  <c r="AW132" i="7" s="1"/>
  <c r="AY43" i="7"/>
  <c r="AV43" i="7"/>
  <c r="AW43" i="7" s="1"/>
  <c r="AY51" i="7"/>
  <c r="AV51" i="7"/>
  <c r="AW51" i="7" s="1"/>
  <c r="AY59" i="7"/>
  <c r="AV59" i="7"/>
  <c r="AW59" i="7" s="1"/>
  <c r="AY67" i="7"/>
  <c r="AV67" i="7"/>
  <c r="AW67" i="7" s="1"/>
  <c r="AY75" i="7"/>
  <c r="AV75" i="7"/>
  <c r="AW75" i="7" s="1"/>
  <c r="AY83" i="7"/>
  <c r="AV83" i="7"/>
  <c r="AW83" i="7" s="1"/>
  <c r="AY91" i="7"/>
  <c r="AV91" i="7"/>
  <c r="AW91" i="7" s="1"/>
  <c r="AY99" i="7"/>
  <c r="AZ99" i="7" s="1"/>
  <c r="AV99" i="7"/>
  <c r="AW99" i="7" s="1"/>
  <c r="AY107" i="7"/>
  <c r="AV107" i="7"/>
  <c r="AW107" i="7" s="1"/>
  <c r="AY115" i="7"/>
  <c r="AV115" i="7"/>
  <c r="AW115" i="7" s="1"/>
  <c r="AY123" i="7"/>
  <c r="AV123" i="7"/>
  <c r="AW123" i="7" s="1"/>
  <c r="AY131" i="7"/>
  <c r="AZ131" i="7" s="1"/>
  <c r="AV131" i="7"/>
  <c r="AW131" i="7" s="1"/>
  <c r="AY140" i="7"/>
  <c r="AV140" i="7"/>
  <c r="AW140" i="7" s="1"/>
  <c r="AY148" i="7"/>
  <c r="AZ148" i="7" s="1"/>
  <c r="AV148" i="7"/>
  <c r="AW148" i="7" s="1"/>
  <c r="AY156" i="7"/>
  <c r="AV156" i="7"/>
  <c r="AW156" i="7" s="1"/>
  <c r="AY164" i="7"/>
  <c r="AV164" i="7"/>
  <c r="AW164" i="7" s="1"/>
  <c r="AY172" i="7"/>
  <c r="AV172" i="7"/>
  <c r="AW172" i="7" s="1"/>
  <c r="AY180" i="7"/>
  <c r="AZ180" i="7" s="1"/>
  <c r="AV180" i="7"/>
  <c r="AW180" i="7" s="1"/>
  <c r="AY188" i="7"/>
  <c r="AV188" i="7"/>
  <c r="AW188" i="7" s="1"/>
  <c r="AY196" i="7"/>
  <c r="AV196" i="7"/>
  <c r="AW196" i="7" s="1"/>
  <c r="AY204" i="7"/>
  <c r="AV204" i="7"/>
  <c r="AW204" i="7" s="1"/>
  <c r="AY212" i="7"/>
  <c r="AZ212" i="7" s="1"/>
  <c r="AV212" i="7"/>
  <c r="AW212" i="7" s="1"/>
  <c r="AY220" i="7"/>
  <c r="AV220" i="7"/>
  <c r="AW220" i="7" s="1"/>
  <c r="AY228" i="7"/>
  <c r="AV228" i="7"/>
  <c r="AW228" i="7" s="1"/>
  <c r="AY236" i="7"/>
  <c r="AV236" i="7"/>
  <c r="AW236" i="7" s="1"/>
  <c r="AY244" i="7"/>
  <c r="AZ244" i="7" s="1"/>
  <c r="AV244" i="7"/>
  <c r="AW244" i="7" s="1"/>
  <c r="AY252" i="7"/>
  <c r="AV252" i="7"/>
  <c r="AW252" i="7" s="1"/>
  <c r="AY260" i="7"/>
  <c r="AV260" i="7"/>
  <c r="AW260" i="7" s="1"/>
  <c r="AY268" i="7"/>
  <c r="AV268" i="7"/>
  <c r="AW268" i="7" s="1"/>
  <c r="AY276" i="7"/>
  <c r="AV276" i="7"/>
  <c r="AW276" i="7" s="1"/>
  <c r="AY135" i="7"/>
  <c r="AV135" i="7"/>
  <c r="AW135" i="7" s="1"/>
  <c r="AY143" i="7"/>
  <c r="AV143" i="7"/>
  <c r="AW143" i="7" s="1"/>
  <c r="AY151" i="7"/>
  <c r="AV151" i="7"/>
  <c r="AW151" i="7" s="1"/>
  <c r="AY159" i="7"/>
  <c r="AV159" i="7"/>
  <c r="AW159" i="7" s="1"/>
  <c r="AY167" i="7"/>
  <c r="AV167" i="7"/>
  <c r="AW167" i="7" s="1"/>
  <c r="AY175" i="7"/>
  <c r="AV175" i="7"/>
  <c r="AW175" i="7" s="1"/>
  <c r="AY183" i="7"/>
  <c r="AV183" i="7"/>
  <c r="AW183" i="7" s="1"/>
  <c r="AY191" i="7"/>
  <c r="AV191" i="7"/>
  <c r="AW191" i="7" s="1"/>
  <c r="AY199" i="7"/>
  <c r="AV199" i="7"/>
  <c r="AW199" i="7" s="1"/>
  <c r="AY207" i="7"/>
  <c r="AV207" i="7"/>
  <c r="AW207" i="7" s="1"/>
  <c r="AY215" i="7"/>
  <c r="AV215" i="7"/>
  <c r="AW215" i="7" s="1"/>
  <c r="AY223" i="7"/>
  <c r="AV223" i="7"/>
  <c r="AW223" i="7" s="1"/>
  <c r="AY231" i="7"/>
  <c r="AV231" i="7"/>
  <c r="AW231" i="7" s="1"/>
  <c r="AY239" i="7"/>
  <c r="AV239" i="7"/>
  <c r="AW239" i="7" s="1"/>
  <c r="AY247" i="7"/>
  <c r="AV247" i="7"/>
  <c r="AW247" i="7" s="1"/>
  <c r="AY255" i="7"/>
  <c r="AZ255" i="7" s="1"/>
  <c r="AV255" i="7"/>
  <c r="AW255" i="7" s="1"/>
  <c r="AY263" i="7"/>
  <c r="AV263" i="7"/>
  <c r="AW263" i="7" s="1"/>
  <c r="AY271" i="7"/>
  <c r="AV271" i="7"/>
  <c r="AW271" i="7" s="1"/>
  <c r="AY279" i="7"/>
  <c r="AV279" i="7"/>
  <c r="AW279" i="7" s="1"/>
  <c r="AY286" i="7"/>
  <c r="AV286" i="7"/>
  <c r="AW286" i="7" s="1"/>
  <c r="AY5" i="7"/>
  <c r="AY21" i="7"/>
  <c r="AY4" i="7"/>
  <c r="AZ246" i="7" s="1"/>
  <c r="AV237" i="7"/>
  <c r="AW237" i="7" s="1"/>
  <c r="AV221" i="7"/>
  <c r="AW221" i="7" s="1"/>
  <c r="AV205" i="7"/>
  <c r="AW205" i="7" s="1"/>
  <c r="AV189" i="7"/>
  <c r="AW189" i="7" s="1"/>
  <c r="AV165" i="7"/>
  <c r="AW165" i="7" s="1"/>
  <c r="AV218" i="7"/>
  <c r="AW218" i="7" s="1"/>
  <c r="AV129" i="7"/>
  <c r="AW129" i="7" s="1"/>
  <c r="AV105" i="7"/>
  <c r="AW105" i="7" s="1"/>
  <c r="AV81" i="7"/>
  <c r="AW81" i="7" s="1"/>
  <c r="AY42" i="7"/>
  <c r="AY58" i="7"/>
  <c r="AY74" i="7"/>
  <c r="AY90" i="7"/>
  <c r="AY106" i="7"/>
  <c r="AY122" i="7"/>
  <c r="AY41" i="7"/>
  <c r="AY57" i="7"/>
  <c r="AY73" i="7"/>
  <c r="AY89" i="7"/>
  <c r="AY105" i="7"/>
  <c r="AY121" i="7"/>
  <c r="AY138" i="7"/>
  <c r="AY154" i="7"/>
  <c r="AY170" i="7"/>
  <c r="AY186" i="7"/>
  <c r="AY202" i="7"/>
  <c r="AY218" i="7"/>
  <c r="AY234" i="7"/>
  <c r="AY250" i="7"/>
  <c r="AY266" i="7"/>
  <c r="AZ266" i="7" s="1"/>
  <c r="AY133" i="7"/>
  <c r="AY149" i="7"/>
  <c r="AY165" i="7"/>
  <c r="AY181" i="7"/>
  <c r="AY197" i="7"/>
  <c r="AY213" i="7"/>
  <c r="AY229" i="7"/>
  <c r="AY245" i="7"/>
  <c r="AY261" i="7"/>
  <c r="AY277" i="7"/>
  <c r="AV9" i="7"/>
  <c r="AW9" i="7" s="1"/>
  <c r="AV25" i="7"/>
  <c r="AW25" i="7" s="1"/>
  <c r="AV61" i="7"/>
  <c r="AW61" i="7" s="1"/>
  <c r="AV101" i="7"/>
  <c r="AW101" i="7" s="1"/>
  <c r="AV142" i="7"/>
  <c r="AW142" i="7" s="1"/>
  <c r="AV174" i="7"/>
  <c r="AW174" i="7" s="1"/>
  <c r="AV206" i="7"/>
  <c r="AW206" i="7" s="1"/>
  <c r="AV246" i="7"/>
  <c r="AW246" i="7" s="1"/>
  <c r="AV153" i="7"/>
  <c r="AW153" i="7" s="1"/>
  <c r="AV257" i="7"/>
  <c r="AW257" i="7" s="1"/>
  <c r="AV285" i="7"/>
  <c r="AW285" i="7" s="1"/>
  <c r="AV46" i="7"/>
  <c r="AW46" i="7" s="1"/>
  <c r="AV62" i="7"/>
  <c r="AW62" i="7" s="1"/>
  <c r="AV78" i="7"/>
  <c r="AW78" i="7" s="1"/>
  <c r="AV94" i="7"/>
  <c r="AW94" i="7" s="1"/>
  <c r="AV110" i="7"/>
  <c r="AW110" i="7" s="1"/>
  <c r="AV126" i="7"/>
  <c r="AW126" i="7" s="1"/>
  <c r="AV45" i="7"/>
  <c r="AW45" i="7" s="1"/>
  <c r="AV77" i="7"/>
  <c r="AW77" i="7" s="1"/>
  <c r="AV109" i="7"/>
  <c r="AW109" i="7" s="1"/>
  <c r="AV150" i="7"/>
  <c r="AW150" i="7" s="1"/>
  <c r="AV182" i="7"/>
  <c r="AW182" i="7" s="1"/>
  <c r="AV222" i="7"/>
  <c r="AW222" i="7" s="1"/>
  <c r="AV137" i="7"/>
  <c r="AW137" i="7" s="1"/>
  <c r="AV177" i="7"/>
  <c r="AW177" i="7" s="1"/>
  <c r="AV281" i="7"/>
  <c r="AW281" i="7" s="1"/>
  <c r="AX15" i="7"/>
  <c r="AX26" i="7"/>
  <c r="AX42" i="7"/>
  <c r="AX58" i="7"/>
  <c r="AX283" i="7"/>
  <c r="AX275" i="7"/>
  <c r="AX267" i="7"/>
  <c r="AX57" i="7"/>
  <c r="AX41" i="7"/>
  <c r="AX25" i="7"/>
  <c r="AX16" i="7"/>
  <c r="AX8" i="7"/>
  <c r="AX60" i="7"/>
  <c r="AX44" i="7"/>
  <c r="AX28" i="7"/>
  <c r="AX74" i="7"/>
  <c r="AX82" i="7"/>
  <c r="AX90" i="7"/>
  <c r="AX98" i="7"/>
  <c r="AX106" i="7"/>
  <c r="AX114" i="7"/>
  <c r="AX122" i="7"/>
  <c r="AX130" i="7"/>
  <c r="AX196" i="7"/>
  <c r="AX212" i="7"/>
  <c r="AX136" i="7"/>
  <c r="AX144" i="7"/>
  <c r="AX152" i="7"/>
  <c r="AX160" i="7"/>
  <c r="AX168" i="7"/>
  <c r="AX176" i="7"/>
  <c r="AX187" i="7"/>
  <c r="AX203" i="7"/>
  <c r="AX219" i="7"/>
  <c r="AX235" i="7"/>
  <c r="AX251" i="7"/>
  <c r="AX234" i="7"/>
  <c r="AX250" i="7"/>
  <c r="AX68" i="7"/>
  <c r="AX55" i="7"/>
  <c r="AX39" i="7"/>
  <c r="AX23" i="7"/>
  <c r="AX75" i="7"/>
  <c r="AX83" i="7"/>
  <c r="AX91" i="7"/>
  <c r="AX99" i="7"/>
  <c r="AX107" i="7"/>
  <c r="AX115" i="7"/>
  <c r="AX123" i="7"/>
  <c r="AX131" i="7"/>
  <c r="AX194" i="7"/>
  <c r="AX210" i="7"/>
  <c r="AX135" i="7"/>
  <c r="AX143" i="7"/>
  <c r="AX151" i="7"/>
  <c r="AX159" i="7"/>
  <c r="AX167" i="7"/>
  <c r="AX280" i="7"/>
  <c r="AX272" i="7"/>
  <c r="AX264" i="7"/>
  <c r="AX7" i="7"/>
  <c r="AZ263" i="7"/>
  <c r="AZ238" i="7"/>
  <c r="AZ222" i="7"/>
  <c r="AZ206" i="7"/>
  <c r="AZ190" i="7"/>
  <c r="AZ125" i="7"/>
  <c r="AZ109" i="7"/>
  <c r="AZ93" i="7"/>
  <c r="AZ77" i="7"/>
  <c r="AZ174" i="7"/>
  <c r="AZ158" i="7"/>
  <c r="AZ142" i="7"/>
  <c r="AZ63" i="7"/>
  <c r="AZ47" i="7"/>
  <c r="AZ31" i="7"/>
  <c r="AZ15" i="7"/>
  <c r="AZ282" i="7"/>
  <c r="AZ254" i="7"/>
  <c r="AZ268" i="7"/>
  <c r="AZ277" i="7"/>
  <c r="AZ245" i="7"/>
  <c r="AZ229" i="7"/>
  <c r="AZ213" i="7"/>
  <c r="AZ197" i="7"/>
  <c r="AZ181" i="7"/>
  <c r="AZ116" i="7"/>
  <c r="AZ100" i="7"/>
  <c r="AZ84" i="7"/>
  <c r="AZ179" i="7"/>
  <c r="AZ163" i="7"/>
  <c r="AZ147" i="7"/>
  <c r="AZ68" i="7"/>
  <c r="AZ52" i="7"/>
  <c r="AZ36" i="7"/>
  <c r="AZ20" i="7"/>
  <c r="AZ4" i="7"/>
  <c r="AX252" i="7"/>
  <c r="AX236" i="7"/>
  <c r="AX220" i="7"/>
  <c r="AX237" i="7"/>
  <c r="AX221" i="7"/>
  <c r="AX205" i="7"/>
  <c r="AX189" i="7"/>
  <c r="AX177" i="7"/>
  <c r="AX169" i="7"/>
  <c r="AZ30" i="7"/>
  <c r="AZ62" i="7"/>
  <c r="AZ157" i="7"/>
  <c r="AZ82" i="7"/>
  <c r="AZ114" i="7"/>
  <c r="AZ195" i="7"/>
  <c r="AZ227" i="7"/>
  <c r="AZ273" i="7"/>
  <c r="AZ252" i="7"/>
  <c r="AZ5" i="7"/>
  <c r="AZ37" i="7"/>
  <c r="AZ132" i="7"/>
  <c r="AZ164" i="7"/>
  <c r="AZ83" i="7"/>
  <c r="AZ115" i="7"/>
  <c r="AZ196" i="7"/>
  <c r="AZ228" i="7"/>
  <c r="AZ275" i="7"/>
  <c r="K51" i="4"/>
  <c r="K59" i="4" s="1"/>
  <c r="AZ149" i="7" l="1"/>
  <c r="AZ202" i="7"/>
  <c r="AZ138" i="7"/>
  <c r="AZ73" i="7"/>
  <c r="AZ106" i="7"/>
  <c r="AZ234" i="7"/>
  <c r="AZ170" i="7"/>
  <c r="AZ105" i="7"/>
  <c r="AZ74" i="7"/>
  <c r="AZ271" i="7"/>
  <c r="AZ175" i="7"/>
  <c r="AZ167" i="7"/>
  <c r="AZ159" i="7"/>
  <c r="AZ151" i="7"/>
  <c r="AZ143" i="7"/>
  <c r="AZ135" i="7"/>
  <c r="AZ276" i="7"/>
  <c r="AZ260" i="7"/>
  <c r="AZ236" i="7"/>
  <c r="AZ220" i="7"/>
  <c r="AZ204" i="7"/>
  <c r="AZ188" i="7"/>
  <c r="AZ172" i="7"/>
  <c r="AZ156" i="7"/>
  <c r="AZ140" i="7"/>
  <c r="AZ123" i="7"/>
  <c r="AZ107" i="7"/>
  <c r="AZ91" i="7"/>
  <c r="AZ75" i="7"/>
  <c r="AZ250" i="7"/>
  <c r="AZ59" i="7"/>
  <c r="AZ51" i="7"/>
  <c r="AZ43" i="7"/>
  <c r="AZ53" i="7"/>
  <c r="AZ21" i="7"/>
  <c r="AZ278" i="7"/>
  <c r="AZ130" i="7"/>
  <c r="AZ98" i="7"/>
  <c r="AZ173" i="7"/>
  <c r="AZ141" i="7"/>
  <c r="AZ46" i="7"/>
  <c r="AZ14" i="7"/>
  <c r="AX173" i="7"/>
  <c r="AX181" i="7"/>
  <c r="AX197" i="7"/>
  <c r="AX213" i="7"/>
  <c r="AX229" i="7"/>
  <c r="AX245" i="7"/>
  <c r="AX228" i="7"/>
  <c r="AX244" i="7"/>
  <c r="AX253" i="7"/>
  <c r="AZ12" i="7"/>
  <c r="AZ28" i="7"/>
  <c r="AZ205" i="7"/>
  <c r="AZ237" i="7"/>
  <c r="AZ261" i="7"/>
  <c r="AZ39" i="7"/>
  <c r="AZ55" i="7"/>
  <c r="AZ150" i="7"/>
  <c r="AZ85" i="7"/>
  <c r="AZ117" i="7"/>
  <c r="AZ182" i="7"/>
  <c r="AZ214" i="7"/>
  <c r="AX259" i="7"/>
  <c r="AX260" i="7"/>
  <c r="AX268" i="7"/>
  <c r="AX276" i="7"/>
  <c r="AX284" i="7"/>
  <c r="AX163" i="7"/>
  <c r="AX155" i="7"/>
  <c r="AX147" i="7"/>
  <c r="AX139" i="7"/>
  <c r="AX218" i="7"/>
  <c r="AX202" i="7"/>
  <c r="AX186" i="7"/>
  <c r="AX127" i="7"/>
  <c r="AX119" i="7"/>
  <c r="AX111" i="7"/>
  <c r="AX103" i="7"/>
  <c r="AX95" i="7"/>
  <c r="AX87" i="7"/>
  <c r="AX79" i="7"/>
  <c r="AX71" i="7"/>
  <c r="AX31" i="7"/>
  <c r="AX47" i="7"/>
  <c r="AX63" i="7"/>
  <c r="AX258" i="7"/>
  <c r="AX242" i="7"/>
  <c r="AX226" i="7"/>
  <c r="AX243" i="7"/>
  <c r="AX227" i="7"/>
  <c r="AX211" i="7"/>
  <c r="AX195" i="7"/>
  <c r="AX180" i="7"/>
  <c r="AX172" i="7"/>
  <c r="AX164" i="7"/>
  <c r="AX156" i="7"/>
  <c r="AX148" i="7"/>
  <c r="AX140" i="7"/>
  <c r="AX132" i="7"/>
  <c r="AX204" i="7"/>
  <c r="AX188" i="7"/>
  <c r="AX126" i="7"/>
  <c r="AX118" i="7"/>
  <c r="AX110" i="7"/>
  <c r="AX102" i="7"/>
  <c r="AX94" i="7"/>
  <c r="AX86" i="7"/>
  <c r="AX78" i="7"/>
  <c r="AX70" i="7"/>
  <c r="AX36" i="7"/>
  <c r="AX52" i="7"/>
  <c r="AX4" i="7"/>
  <c r="AX12" i="7"/>
  <c r="AX20" i="7"/>
  <c r="AX33" i="7"/>
  <c r="AX49" i="7"/>
  <c r="AX65" i="7"/>
  <c r="AX271" i="7"/>
  <c r="AX279" i="7"/>
  <c r="AX66" i="7"/>
  <c r="AX50" i="7"/>
  <c r="AX34" i="7"/>
  <c r="AX19" i="7"/>
  <c r="AX11" i="7"/>
  <c r="AZ41" i="7"/>
  <c r="AZ286" i="7"/>
  <c r="AZ239" i="7"/>
  <c r="AZ191" i="7"/>
  <c r="AZ34" i="7"/>
  <c r="AZ26" i="7"/>
  <c r="AZ18" i="7"/>
  <c r="AZ10" i="7"/>
  <c r="AZ177" i="7"/>
  <c r="AZ145" i="7"/>
  <c r="AZ102" i="7"/>
  <c r="AZ70" i="7"/>
  <c r="AZ33" i="7"/>
  <c r="AZ49" i="7"/>
  <c r="AZ50" i="7"/>
  <c r="AZ267" i="7"/>
  <c r="AZ272" i="7"/>
  <c r="AZ256" i="7"/>
  <c r="AZ248" i="7"/>
  <c r="AZ240" i="7"/>
  <c r="AZ232" i="7"/>
  <c r="AZ224" i="7"/>
  <c r="AZ216" i="7"/>
  <c r="AZ208" i="7"/>
  <c r="AZ200" i="7"/>
  <c r="AZ192" i="7"/>
  <c r="AZ184" i="7"/>
  <c r="AZ176" i="7"/>
  <c r="AZ168" i="7"/>
  <c r="AZ160" i="7"/>
  <c r="AZ152" i="7"/>
  <c r="AZ144" i="7"/>
  <c r="AZ136" i="7"/>
  <c r="AZ127" i="7"/>
  <c r="AZ119" i="7"/>
  <c r="AZ111" i="7"/>
  <c r="AZ103" i="7"/>
  <c r="AZ95" i="7"/>
  <c r="AZ87" i="7"/>
  <c r="AZ79" i="7"/>
  <c r="AZ71" i="7"/>
  <c r="AZ265" i="7"/>
  <c r="AZ169" i="7"/>
  <c r="AZ137" i="7"/>
  <c r="AZ126" i="7"/>
  <c r="AZ94" i="7"/>
  <c r="AZ2" i="7"/>
  <c r="AZ25" i="7"/>
  <c r="AZ42" i="7"/>
  <c r="AZ279" i="7"/>
  <c r="AZ247" i="7"/>
  <c r="AZ231" i="7"/>
  <c r="AZ223" i="7"/>
  <c r="AZ215" i="7"/>
  <c r="AZ207" i="7"/>
  <c r="AZ199" i="7"/>
  <c r="AZ183" i="7"/>
  <c r="AX2" i="7"/>
  <c r="AZ259" i="7"/>
  <c r="AZ61" i="7"/>
  <c r="AZ45" i="7"/>
  <c r="AZ29" i="7"/>
  <c r="AZ13" i="7"/>
  <c r="AX3" i="7"/>
  <c r="AZ262" i="7"/>
  <c r="AZ280" i="7"/>
  <c r="AZ253" i="7"/>
  <c r="AZ251" i="7"/>
  <c r="AZ235" i="7"/>
  <c r="AZ219" i="7"/>
  <c r="AZ203" i="7"/>
  <c r="AZ187" i="7"/>
  <c r="AZ122" i="7"/>
  <c r="AZ90" i="7"/>
  <c r="AZ165" i="7"/>
  <c r="AZ133" i="7"/>
  <c r="AZ54" i="7"/>
  <c r="AZ38" i="7"/>
  <c r="AZ22" i="7"/>
  <c r="AZ6" i="7"/>
  <c r="AX171" i="7"/>
  <c r="AX175" i="7"/>
  <c r="AX179" i="7"/>
  <c r="AX185" i="7"/>
  <c r="AX193" i="7"/>
  <c r="AX201" i="7"/>
  <c r="AX209" i="7"/>
  <c r="AX217" i="7"/>
  <c r="AX225" i="7"/>
  <c r="AX233" i="7"/>
  <c r="AX241" i="7"/>
  <c r="AX249" i="7"/>
  <c r="AX224" i="7"/>
  <c r="AX232" i="7"/>
  <c r="AX240" i="7"/>
  <c r="AX248" i="7"/>
  <c r="AX256" i="7"/>
  <c r="AX257" i="7"/>
  <c r="AZ8" i="7"/>
  <c r="AZ16" i="7"/>
  <c r="AZ24" i="7"/>
  <c r="AZ32" i="7"/>
  <c r="AZ40" i="7"/>
  <c r="AZ48" i="7"/>
  <c r="AZ56" i="7"/>
  <c r="AZ64" i="7"/>
  <c r="AZ72" i="7"/>
  <c r="AZ80" i="7"/>
  <c r="AZ88" i="7"/>
  <c r="AZ96" i="7"/>
  <c r="AZ104" i="7"/>
  <c r="AZ112" i="7"/>
  <c r="AZ120" i="7"/>
  <c r="AZ128" i="7"/>
  <c r="AZ185" i="7"/>
  <c r="AZ193" i="7"/>
  <c r="AZ201" i="7"/>
  <c r="AZ209" i="7"/>
  <c r="AZ217" i="7"/>
  <c r="AZ225" i="7"/>
  <c r="AZ233" i="7"/>
  <c r="AZ241" i="7"/>
  <c r="AZ249" i="7"/>
  <c r="AZ269" i="7"/>
  <c r="AZ285" i="7"/>
  <c r="AZ283" i="7"/>
  <c r="AZ258" i="7"/>
  <c r="AZ274" i="7"/>
  <c r="AZ3" i="7"/>
  <c r="AZ11" i="7"/>
  <c r="AZ19" i="7"/>
  <c r="AZ27" i="7"/>
  <c r="AZ35" i="7"/>
  <c r="AZ67" i="7"/>
  <c r="AZ146" i="7"/>
  <c r="AZ154" i="7"/>
  <c r="AZ162" i="7"/>
  <c r="AZ178" i="7"/>
  <c r="AZ81" i="7"/>
  <c r="AZ89" i="7"/>
  <c r="AZ97" i="7"/>
  <c r="AZ113" i="7"/>
  <c r="AZ121" i="7"/>
  <c r="AZ129" i="7"/>
  <c r="AZ186" i="7"/>
  <c r="AZ194" i="7"/>
  <c r="AZ210" i="7"/>
  <c r="AZ218" i="7"/>
  <c r="AZ226" i="7"/>
  <c r="AZ242" i="7"/>
  <c r="AX263" i="7"/>
  <c r="AX5" i="7"/>
  <c r="AX262" i="7"/>
  <c r="AX266" i="7"/>
  <c r="AX270" i="7"/>
  <c r="AX274" i="7"/>
  <c r="AX278" i="7"/>
  <c r="AX282" i="7"/>
  <c r="AX286" i="7"/>
  <c r="AX165" i="7"/>
  <c r="AX161" i="7"/>
  <c r="AX157" i="7"/>
  <c r="AX153" i="7"/>
  <c r="AX149" i="7"/>
  <c r="AX145" i="7"/>
  <c r="AX141" i="7"/>
  <c r="AX137" i="7"/>
  <c r="AX133" i="7"/>
  <c r="AX214" i="7"/>
  <c r="AX206" i="7"/>
  <c r="AX198" i="7"/>
  <c r="AX190" i="7"/>
  <c r="AX182" i="7"/>
  <c r="AX129" i="7"/>
  <c r="AX125" i="7"/>
  <c r="AX121" i="7"/>
  <c r="AX117" i="7"/>
  <c r="AX113" i="7"/>
  <c r="AX109" i="7"/>
  <c r="AX105" i="7"/>
  <c r="AX101" i="7"/>
  <c r="AX97" i="7"/>
  <c r="AX93" i="7"/>
  <c r="AX89" i="7"/>
  <c r="AX85" i="7"/>
  <c r="AX81" i="7"/>
  <c r="AX77" i="7"/>
  <c r="AX73" i="7"/>
  <c r="AX69" i="7"/>
  <c r="AX27" i="7"/>
  <c r="AX35" i="7"/>
  <c r="AX43" i="7"/>
  <c r="AX51" i="7"/>
  <c r="AX59" i="7"/>
  <c r="AX67" i="7"/>
  <c r="AX255" i="7"/>
  <c r="AX254" i="7"/>
  <c r="AX246" i="7"/>
  <c r="AX238" i="7"/>
  <c r="AX230" i="7"/>
  <c r="AX222" i="7"/>
  <c r="AX247" i="7"/>
  <c r="AX239" i="7"/>
  <c r="AX231" i="7"/>
  <c r="AX223" i="7"/>
  <c r="AX215" i="7"/>
  <c r="AX207" i="7"/>
  <c r="AX199" i="7"/>
  <c r="AX191" i="7"/>
  <c r="AX183" i="7"/>
  <c r="AX178" i="7"/>
  <c r="AX174" i="7"/>
  <c r="AX170" i="7"/>
  <c r="AX166" i="7"/>
  <c r="AX162" i="7"/>
  <c r="AX158" i="7"/>
  <c r="AX154" i="7"/>
  <c r="AX150" i="7"/>
  <c r="AX146" i="7"/>
  <c r="AX142" i="7"/>
  <c r="AX138" i="7"/>
  <c r="AX134" i="7"/>
  <c r="AX216" i="7"/>
  <c r="AX208" i="7"/>
  <c r="AX200" i="7"/>
  <c r="AX192" i="7"/>
  <c r="AX184" i="7"/>
  <c r="AX128" i="7"/>
  <c r="AX124" i="7"/>
  <c r="AX120" i="7"/>
  <c r="AX116" i="7"/>
  <c r="AX112" i="7"/>
  <c r="AX108" i="7"/>
  <c r="AX104" i="7"/>
  <c r="AX100" i="7"/>
  <c r="AX96" i="7"/>
  <c r="AX92" i="7"/>
  <c r="AX88" i="7"/>
  <c r="AX84" i="7"/>
  <c r="AX80" i="7"/>
  <c r="AX76" i="7"/>
  <c r="AX72" i="7"/>
  <c r="AX24" i="7"/>
  <c r="AX32" i="7"/>
  <c r="AX40" i="7"/>
  <c r="AX48" i="7"/>
  <c r="AX56" i="7"/>
  <c r="AX64" i="7"/>
  <c r="AX6" i="7"/>
  <c r="AX10" i="7"/>
  <c r="AX14" i="7"/>
  <c r="AX18" i="7"/>
  <c r="AX21" i="7"/>
  <c r="AX29" i="7"/>
  <c r="AX37" i="7"/>
  <c r="AX45" i="7"/>
  <c r="AX53" i="7"/>
  <c r="AX61" i="7"/>
  <c r="AX265" i="7"/>
  <c r="AX269" i="7"/>
  <c r="AX273" i="7"/>
  <c r="AX277" i="7"/>
  <c r="AX281" i="7"/>
  <c r="AX285" i="7"/>
  <c r="AX62" i="7"/>
  <c r="AX54" i="7"/>
  <c r="AX46" i="7"/>
  <c r="AX38" i="7"/>
  <c r="AX30" i="7"/>
  <c r="AX22" i="7"/>
  <c r="AX17" i="7"/>
  <c r="AX13" i="7"/>
  <c r="AX9" i="7"/>
  <c r="AZ57" i="7"/>
  <c r="AZ58" i="7"/>
  <c r="AZ257" i="7"/>
  <c r="AZ161" i="7"/>
  <c r="AZ118" i="7"/>
  <c r="AZ86" i="7"/>
  <c r="AZ17" i="7"/>
  <c r="AZ65" i="7"/>
  <c r="AZ66" i="7"/>
  <c r="AZ281" i="7"/>
  <c r="AZ153" i="7"/>
  <c r="AZ270" i="7"/>
  <c r="AZ110" i="7"/>
  <c r="AZ78" i="7"/>
  <c r="AZ9" i="7"/>
  <c r="AX261" i="7"/>
  <c r="K57" i="4"/>
  <c r="K58" i="4"/>
  <c r="K56" i="4"/>
  <c r="F5" i="4" l="1" a="1"/>
  <c r="F7" i="4" l="1"/>
  <c r="F11" i="4"/>
  <c r="F15" i="4"/>
  <c r="F19" i="4"/>
  <c r="F23" i="4"/>
  <c r="F27" i="4"/>
  <c r="F31" i="4"/>
  <c r="F35" i="4"/>
  <c r="F39" i="4"/>
  <c r="F43" i="4"/>
  <c r="F47" i="4"/>
  <c r="F51" i="4"/>
  <c r="F55" i="4"/>
  <c r="F59" i="4"/>
  <c r="F63" i="4"/>
  <c r="F67" i="4"/>
  <c r="F71" i="4"/>
  <c r="F75" i="4"/>
  <c r="F79" i="4"/>
  <c r="F83" i="4"/>
  <c r="F87" i="4"/>
  <c r="F91" i="4"/>
  <c r="F95" i="4"/>
  <c r="F99" i="4"/>
  <c r="F103" i="4"/>
  <c r="F107" i="4"/>
  <c r="F111" i="4"/>
  <c r="F115" i="4"/>
  <c r="F119" i="4"/>
  <c r="F123" i="4"/>
  <c r="F127" i="4"/>
  <c r="F131" i="4"/>
  <c r="F135" i="4"/>
  <c r="F139" i="4"/>
  <c r="F143" i="4"/>
  <c r="F147" i="4"/>
  <c r="F151" i="4"/>
  <c r="F155" i="4"/>
  <c r="F159" i="4"/>
  <c r="F163" i="4"/>
  <c r="F167" i="4"/>
  <c r="F171" i="4"/>
  <c r="F6" i="4"/>
  <c r="F14" i="4"/>
  <c r="F22" i="4"/>
  <c r="F30" i="4"/>
  <c r="F38" i="4"/>
  <c r="F46" i="4"/>
  <c r="F54" i="4"/>
  <c r="F62" i="4"/>
  <c r="F70" i="4"/>
  <c r="F78" i="4"/>
  <c r="F86" i="4"/>
  <c r="F94" i="4"/>
  <c r="F102" i="4"/>
  <c r="F110" i="4"/>
  <c r="F118" i="4"/>
  <c r="F126" i="4"/>
  <c r="F134" i="4"/>
  <c r="F142" i="4"/>
  <c r="F150" i="4"/>
  <c r="F158" i="4"/>
  <c r="F166" i="4"/>
  <c r="F174" i="4"/>
  <c r="F178" i="4"/>
  <c r="F182" i="4"/>
  <c r="F186" i="4"/>
  <c r="F190" i="4"/>
  <c r="F194" i="4"/>
  <c r="F198" i="4"/>
  <c r="F202" i="4"/>
  <c r="F206" i="4"/>
  <c r="F210" i="4"/>
  <c r="F214" i="4"/>
  <c r="F218" i="4"/>
  <c r="F222" i="4"/>
  <c r="F226" i="4"/>
  <c r="F230" i="4"/>
  <c r="F234" i="4"/>
  <c r="F238" i="4"/>
  <c r="F242" i="4"/>
  <c r="F246" i="4"/>
  <c r="F250" i="4"/>
  <c r="F254" i="4"/>
  <c r="F258" i="4"/>
  <c r="F9" i="4"/>
  <c r="F17" i="4"/>
  <c r="F25" i="4"/>
  <c r="F33" i="4"/>
  <c r="F41" i="4"/>
  <c r="F49" i="4"/>
  <c r="F57" i="4"/>
  <c r="F65" i="4"/>
  <c r="F73" i="4"/>
  <c r="F81" i="4"/>
  <c r="F89" i="4"/>
  <c r="F97" i="4"/>
  <c r="F105" i="4"/>
  <c r="F113" i="4"/>
  <c r="F121" i="4"/>
  <c r="F129" i="4"/>
  <c r="F137" i="4"/>
  <c r="F145" i="4"/>
  <c r="F153" i="4"/>
  <c r="F161" i="4"/>
  <c r="F169" i="4"/>
  <c r="F10" i="4"/>
  <c r="F26" i="4"/>
  <c r="F42" i="4"/>
  <c r="F58" i="4"/>
  <c r="F74" i="4"/>
  <c r="F90" i="4"/>
  <c r="F106" i="4"/>
  <c r="F122" i="4"/>
  <c r="F138" i="4"/>
  <c r="F154" i="4"/>
  <c r="F170" i="4"/>
  <c r="F180" i="4"/>
  <c r="F188" i="4"/>
  <c r="F196" i="4"/>
  <c r="F204" i="4"/>
  <c r="F212" i="4"/>
  <c r="F220" i="4"/>
  <c r="F228" i="4"/>
  <c r="F236" i="4"/>
  <c r="F244" i="4"/>
  <c r="F252" i="4"/>
  <c r="F260" i="4"/>
  <c r="F264" i="4"/>
  <c r="F268" i="4"/>
  <c r="F272" i="4"/>
  <c r="F276" i="4"/>
  <c r="F280" i="4"/>
  <c r="F284" i="4"/>
  <c r="F288" i="4"/>
  <c r="F292" i="4"/>
  <c r="F296" i="4"/>
  <c r="F300" i="4"/>
  <c r="F304" i="4"/>
  <c r="F308" i="4"/>
  <c r="F312" i="4"/>
  <c r="F316" i="4"/>
  <c r="F320" i="4"/>
  <c r="F324" i="4"/>
  <c r="F328" i="4"/>
  <c r="F332" i="4"/>
  <c r="F336" i="4"/>
  <c r="F340" i="4"/>
  <c r="F344" i="4"/>
  <c r="F348" i="4"/>
  <c r="F352" i="4"/>
  <c r="F356" i="4"/>
  <c r="F360" i="4"/>
  <c r="F364" i="4"/>
  <c r="F368" i="4"/>
  <c r="F372" i="4"/>
  <c r="F376" i="4"/>
  <c r="F380" i="4"/>
  <c r="F384" i="4"/>
  <c r="F388" i="4"/>
  <c r="F392" i="4"/>
  <c r="F396" i="4"/>
  <c r="F400" i="4"/>
  <c r="F404" i="4"/>
  <c r="F408" i="4"/>
  <c r="F412" i="4"/>
  <c r="F12" i="4"/>
  <c r="F20" i="4"/>
  <c r="F28" i="4"/>
  <c r="F40" i="4"/>
  <c r="F56" i="4"/>
  <c r="F72" i="4"/>
  <c r="F88" i="4"/>
  <c r="F104" i="4"/>
  <c r="F120" i="4"/>
  <c r="F136" i="4"/>
  <c r="F152" i="4"/>
  <c r="F168" i="4"/>
  <c r="F179" i="4"/>
  <c r="F187" i="4"/>
  <c r="F195" i="4"/>
  <c r="F203" i="4"/>
  <c r="F211" i="4"/>
  <c r="F219" i="4"/>
  <c r="F227" i="4"/>
  <c r="F235" i="4"/>
  <c r="F243" i="4"/>
  <c r="F251" i="4"/>
  <c r="F259" i="4"/>
  <c r="F267" i="4"/>
  <c r="F275" i="4"/>
  <c r="F283" i="4"/>
  <c r="F291" i="4"/>
  <c r="F299" i="4"/>
  <c r="F307" i="4"/>
  <c r="F315" i="4"/>
  <c r="F323" i="4"/>
  <c r="F331" i="4"/>
  <c r="F339" i="4"/>
  <c r="F347" i="4"/>
  <c r="F355" i="4"/>
  <c r="F363" i="4"/>
  <c r="F371" i="4"/>
  <c r="F379" i="4"/>
  <c r="F387" i="4"/>
  <c r="F395" i="4"/>
  <c r="F403" i="4"/>
  <c r="F411" i="4"/>
  <c r="F44" i="4"/>
  <c r="F60" i="4"/>
  <c r="F76" i="4"/>
  <c r="F92" i="4"/>
  <c r="F108" i="4"/>
  <c r="F124" i="4"/>
  <c r="F140" i="4"/>
  <c r="F156" i="4"/>
  <c r="F172" i="4"/>
  <c r="F181" i="4"/>
  <c r="F189" i="4"/>
  <c r="F197" i="4"/>
  <c r="F205" i="4"/>
  <c r="F213" i="4"/>
  <c r="F221" i="4"/>
  <c r="F229" i="4"/>
  <c r="F237" i="4"/>
  <c r="F245" i="4"/>
  <c r="F253" i="4"/>
  <c r="F261" i="4"/>
  <c r="F269" i="4"/>
  <c r="F277" i="4"/>
  <c r="F285" i="4"/>
  <c r="F293" i="4"/>
  <c r="F301" i="4"/>
  <c r="F309" i="4"/>
  <c r="F317" i="4"/>
  <c r="F325" i="4"/>
  <c r="F333" i="4"/>
  <c r="F341" i="4"/>
  <c r="F349" i="4"/>
  <c r="F357" i="4"/>
  <c r="F365" i="4"/>
  <c r="F373" i="4"/>
  <c r="F381" i="4"/>
  <c r="F389" i="4"/>
  <c r="F397" i="4"/>
  <c r="F405" i="4"/>
  <c r="F5" i="4"/>
  <c r="F13" i="4"/>
  <c r="F21" i="4"/>
  <c r="F29" i="4"/>
  <c r="F37" i="4"/>
  <c r="F45" i="4"/>
  <c r="F53" i="4"/>
  <c r="F61" i="4"/>
  <c r="F69" i="4"/>
  <c r="F85" i="4"/>
  <c r="F101" i="4"/>
  <c r="F117" i="4"/>
  <c r="F133" i="4"/>
  <c r="F149" i="4"/>
  <c r="F165" i="4"/>
  <c r="F18" i="4"/>
  <c r="F50" i="4"/>
  <c r="F82" i="4"/>
  <c r="F114" i="4"/>
  <c r="F146" i="4"/>
  <c r="F176" i="4"/>
  <c r="F192" i="4"/>
  <c r="F208" i="4"/>
  <c r="F224" i="4"/>
  <c r="F240" i="4"/>
  <c r="F256" i="4"/>
  <c r="F266" i="4"/>
  <c r="F274" i="4"/>
  <c r="F282" i="4"/>
  <c r="F290" i="4"/>
  <c r="F298" i="4"/>
  <c r="F306" i="4"/>
  <c r="F314" i="4"/>
  <c r="F322" i="4"/>
  <c r="F330" i="4"/>
  <c r="F338" i="4"/>
  <c r="F346" i="4"/>
  <c r="F354" i="4"/>
  <c r="F362" i="4"/>
  <c r="F370" i="4"/>
  <c r="F378" i="4"/>
  <c r="F386" i="4"/>
  <c r="F394" i="4"/>
  <c r="F402" i="4"/>
  <c r="F410" i="4"/>
  <c r="F16" i="4"/>
  <c r="F32" i="4"/>
  <c r="F64" i="4"/>
  <c r="F96" i="4"/>
  <c r="F128" i="4"/>
  <c r="F160" i="4"/>
  <c r="F183" i="4"/>
  <c r="F199" i="4"/>
  <c r="F215" i="4"/>
  <c r="F231" i="4"/>
  <c r="F247" i="4"/>
  <c r="F263" i="4"/>
  <c r="F279" i="4"/>
  <c r="F295" i="4"/>
  <c r="F311" i="4"/>
  <c r="F327" i="4"/>
  <c r="F343" i="4"/>
  <c r="F359" i="4"/>
  <c r="F375" i="4"/>
  <c r="F391" i="4"/>
  <c r="F407" i="4"/>
  <c r="F52" i="4"/>
  <c r="F84" i="4"/>
  <c r="F116" i="4"/>
  <c r="F148" i="4"/>
  <c r="F177" i="4"/>
  <c r="F193" i="4"/>
  <c r="F209" i="4"/>
  <c r="F225" i="4"/>
  <c r="F241" i="4"/>
  <c r="F257" i="4"/>
  <c r="F273" i="4"/>
  <c r="F289" i="4"/>
  <c r="F305" i="4"/>
  <c r="F321" i="4"/>
  <c r="F337" i="4"/>
  <c r="F353" i="4"/>
  <c r="F369" i="4"/>
  <c r="F385" i="4"/>
  <c r="F401" i="4"/>
  <c r="F77" i="4"/>
  <c r="F93" i="4"/>
  <c r="F109" i="4"/>
  <c r="F125" i="4"/>
  <c r="F141" i="4"/>
  <c r="F157" i="4"/>
  <c r="F173" i="4"/>
  <c r="F34" i="4"/>
  <c r="F66" i="4"/>
  <c r="F98" i="4"/>
  <c r="F130" i="4"/>
  <c r="F162" i="4"/>
  <c r="F184" i="4"/>
  <c r="F200" i="4"/>
  <c r="F216" i="4"/>
  <c r="F232" i="4"/>
  <c r="F248" i="4"/>
  <c r="F262" i="4"/>
  <c r="F270" i="4"/>
  <c r="F278" i="4"/>
  <c r="F286" i="4"/>
  <c r="F294" i="4"/>
  <c r="F302" i="4"/>
  <c r="F310" i="4"/>
  <c r="F318" i="4"/>
  <c r="F326" i="4"/>
  <c r="F334" i="4"/>
  <c r="F342" i="4"/>
  <c r="F350" i="4"/>
  <c r="F358" i="4"/>
  <c r="F366" i="4"/>
  <c r="F374" i="4"/>
  <c r="F382" i="4"/>
  <c r="F390" i="4"/>
  <c r="F398" i="4"/>
  <c r="F406" i="4"/>
  <c r="F8" i="4"/>
  <c r="F24" i="4"/>
  <c r="F48" i="4"/>
  <c r="F80" i="4"/>
  <c r="F112" i="4"/>
  <c r="F144" i="4"/>
  <c r="F175" i="4"/>
  <c r="F191" i="4"/>
  <c r="F207" i="4"/>
  <c r="F223" i="4"/>
  <c r="F239" i="4"/>
  <c r="F255" i="4"/>
  <c r="F271" i="4"/>
  <c r="F287" i="4"/>
  <c r="F303" i="4"/>
  <c r="F319" i="4"/>
  <c r="F335" i="4"/>
  <c r="F351" i="4"/>
  <c r="F367" i="4"/>
  <c r="F383" i="4"/>
  <c r="F399" i="4"/>
  <c r="F36" i="4"/>
  <c r="F68" i="4"/>
  <c r="F100" i="4"/>
  <c r="F132" i="4"/>
  <c r="F164" i="4"/>
  <c r="F185" i="4"/>
  <c r="F201" i="4"/>
  <c r="F217" i="4"/>
  <c r="F233" i="4"/>
  <c r="F249" i="4"/>
  <c r="F265" i="4"/>
  <c r="F281" i="4"/>
  <c r="F297" i="4"/>
  <c r="F313" i="4"/>
  <c r="F329" i="4"/>
  <c r="F345" i="4"/>
  <c r="F361" i="4"/>
  <c r="F377" i="4"/>
  <c r="F393" i="4"/>
  <c r="F409" i="4"/>
  <c r="K70" i="4" l="1"/>
</calcChain>
</file>

<file path=xl/sharedStrings.xml><?xml version="1.0" encoding="utf-8"?>
<sst xmlns="http://schemas.openxmlformats.org/spreadsheetml/2006/main" count="6245" uniqueCount="1119">
  <si>
    <t>recno</t>
  </si>
  <si>
    <t>GEOGRAPHIC</t>
  </si>
  <si>
    <t>regionshort</t>
  </si>
  <si>
    <t>REG06</t>
  </si>
  <si>
    <t>REG07</t>
  </si>
  <si>
    <t>REG08</t>
  </si>
  <si>
    <t>region</t>
  </si>
  <si>
    <t>REGION VI (WESTERN VISAYAS)</t>
  </si>
  <si>
    <t>REGION VII (CENTRAL VISAYAS)</t>
  </si>
  <si>
    <t>REGION VIII (EASTERN VISAYAS)</t>
  </si>
  <si>
    <t>regioncode</t>
  </si>
  <si>
    <t>060000000</t>
  </si>
  <si>
    <t>070000000</t>
  </si>
  <si>
    <t>080000000</t>
  </si>
  <si>
    <t>province</t>
  </si>
  <si>
    <t>AKLAN</t>
  </si>
  <si>
    <t>ANTIQUE</t>
  </si>
  <si>
    <t>CAPIZ</t>
  </si>
  <si>
    <t>ILOILO</t>
  </si>
  <si>
    <t>NEGROS OCCIDENTAL</t>
  </si>
  <si>
    <t>GUIMARAS</t>
  </si>
  <si>
    <t>BOHOL</t>
  </si>
  <si>
    <t>CEBU</t>
  </si>
  <si>
    <t>NEGROS ORIENTAL</t>
  </si>
  <si>
    <t>SIQUIJOR</t>
  </si>
  <si>
    <t>EASTERN SAMAR</t>
  </si>
  <si>
    <t>LEYTE</t>
  </si>
  <si>
    <t>NORTHERN SAMAR</t>
  </si>
  <si>
    <t>SAMAR (WESTERN SAMAR)</t>
  </si>
  <si>
    <t>SOUTHERN LEYTE</t>
  </si>
  <si>
    <t>BILIRAN</t>
  </si>
  <si>
    <t>provincecode</t>
  </si>
  <si>
    <t>060400000</t>
  </si>
  <si>
    <t>060600000</t>
  </si>
  <si>
    <t>061900000</t>
  </si>
  <si>
    <t>063000000</t>
  </si>
  <si>
    <t>064500000</t>
  </si>
  <si>
    <t>067900000</t>
  </si>
  <si>
    <t>071200000</t>
  </si>
  <si>
    <t>072200000</t>
  </si>
  <si>
    <t>074600000</t>
  </si>
  <si>
    <t>076100000</t>
  </si>
  <si>
    <t>082600000</t>
  </si>
  <si>
    <t>083700000</t>
  </si>
  <si>
    <t>084800000</t>
  </si>
  <si>
    <t>086000000</t>
  </si>
  <si>
    <t>086400000</t>
  </si>
  <si>
    <t>087800000</t>
  </si>
  <si>
    <t>municipality</t>
  </si>
  <si>
    <t>ALTAVAS</t>
  </si>
  <si>
    <t>BALETE</t>
  </si>
  <si>
    <t>BANGA</t>
  </si>
  <si>
    <t>BATAN</t>
  </si>
  <si>
    <t>BURUANGA</t>
  </si>
  <si>
    <t>IBAJAY</t>
  </si>
  <si>
    <t>KALIBO (CAPITAL)</t>
  </si>
  <si>
    <t>LEZO</t>
  </si>
  <si>
    <t>LIBACAO</t>
  </si>
  <si>
    <t>MADALAG</t>
  </si>
  <si>
    <t>MAKATO</t>
  </si>
  <si>
    <t>MALAY</t>
  </si>
  <si>
    <t>MALINAO</t>
  </si>
  <si>
    <t>NABAS</t>
  </si>
  <si>
    <t>NEW WASHINGTON</t>
  </si>
  <si>
    <t>NUMANCIA</t>
  </si>
  <si>
    <t>TANGALAN</t>
  </si>
  <si>
    <t>ANINI-Y</t>
  </si>
  <si>
    <t>BARBAZA</t>
  </si>
  <si>
    <t>BELISON</t>
  </si>
  <si>
    <t>BUGASONG</t>
  </si>
  <si>
    <t>CALUYA</t>
  </si>
  <si>
    <t>CULASI</t>
  </si>
  <si>
    <t>TOBIAS FORNIER (DAO)</t>
  </si>
  <si>
    <t>HAMTIC</t>
  </si>
  <si>
    <t>LAUA-AN</t>
  </si>
  <si>
    <t>LIBERTAD</t>
  </si>
  <si>
    <t>PANDAN</t>
  </si>
  <si>
    <t>PATNONGON</t>
  </si>
  <si>
    <t>SAN JOSE (CAPITAL)</t>
  </si>
  <si>
    <t>SAN REMIGIO</t>
  </si>
  <si>
    <t>SEBASTE</t>
  </si>
  <si>
    <t>SIBALOM</t>
  </si>
  <si>
    <t>TIBIAO</t>
  </si>
  <si>
    <t>VALDERRAMA</t>
  </si>
  <si>
    <t>CUARTERO</t>
  </si>
  <si>
    <t>DAO</t>
  </si>
  <si>
    <t>DUMALAG</t>
  </si>
  <si>
    <t>DUMARAO</t>
  </si>
  <si>
    <t>IVISAN</t>
  </si>
  <si>
    <t>JAMINDAN</t>
  </si>
  <si>
    <t>MA-AYON</t>
  </si>
  <si>
    <t>MAMBUSAO</t>
  </si>
  <si>
    <t>PANAY</t>
  </si>
  <si>
    <t>PANITAN</t>
  </si>
  <si>
    <t>PILAR</t>
  </si>
  <si>
    <t>PONTEVEDRA</t>
  </si>
  <si>
    <t>PRESIDENT ROXAS</t>
  </si>
  <si>
    <t>ROXAS CITY (CAPITAL)</t>
  </si>
  <si>
    <t>SAPI-AN</t>
  </si>
  <si>
    <t>SIGMA</t>
  </si>
  <si>
    <t>TAPAZ</t>
  </si>
  <si>
    <t>AJUY</t>
  </si>
  <si>
    <t>ALIMODIAN</t>
  </si>
  <si>
    <t>ANILAO</t>
  </si>
  <si>
    <t>BADIANGAN</t>
  </si>
  <si>
    <t>BALASAN</t>
  </si>
  <si>
    <t>BANATE</t>
  </si>
  <si>
    <t>BAROTAC NUEVO</t>
  </si>
  <si>
    <t>BAROTAC VIEJO</t>
  </si>
  <si>
    <t>BATAD</t>
  </si>
  <si>
    <t>BINGAWAN</t>
  </si>
  <si>
    <t>CABATUAN</t>
  </si>
  <si>
    <t>CALINOG</t>
  </si>
  <si>
    <t>CARLES</t>
  </si>
  <si>
    <t>CONCEPCION</t>
  </si>
  <si>
    <t>DINGLE</t>
  </si>
  <si>
    <t>DUEÑAS</t>
  </si>
  <si>
    <t>DUMANGAS</t>
  </si>
  <si>
    <t>ESTANCIA</t>
  </si>
  <si>
    <t>GUIMBAL</t>
  </si>
  <si>
    <t>IGBARAS</t>
  </si>
  <si>
    <t>ILOILO CITY (CAPITAL)</t>
  </si>
  <si>
    <t>JANIUAY</t>
  </si>
  <si>
    <t>LAMBUNAO</t>
  </si>
  <si>
    <t>LEGANES</t>
  </si>
  <si>
    <t>LEMERY</t>
  </si>
  <si>
    <t>LEON</t>
  </si>
  <si>
    <t>MAASIN</t>
  </si>
  <si>
    <t>MIAGAO</t>
  </si>
  <si>
    <t>MINA</t>
  </si>
  <si>
    <t>NEW LUCENA</t>
  </si>
  <si>
    <t>OTON</t>
  </si>
  <si>
    <t>CITY OF PASSI</t>
  </si>
  <si>
    <t>PAVIA</t>
  </si>
  <si>
    <t>POTOTAN</t>
  </si>
  <si>
    <t>SAN DIONISIO</t>
  </si>
  <si>
    <t>SAN ENRIQUE</t>
  </si>
  <si>
    <t>SAN JOAQUIN</t>
  </si>
  <si>
    <t>SAN MIGUEL</t>
  </si>
  <si>
    <t>SAN RAFAEL</t>
  </si>
  <si>
    <t>SANTA BARBARA</t>
  </si>
  <si>
    <t>SARA</t>
  </si>
  <si>
    <t>TIGBAUAN</t>
  </si>
  <si>
    <t>TUBUNGAN</t>
  </si>
  <si>
    <t>ZARRAGA</t>
  </si>
  <si>
    <t>BACOLOD CITY (CAPITAL)</t>
  </si>
  <si>
    <t>BAGO CITY</t>
  </si>
  <si>
    <t>BINALBAGAN</t>
  </si>
  <si>
    <t>CADIZ CITY</t>
  </si>
  <si>
    <t>CALATRAVA</t>
  </si>
  <si>
    <t>CANDONI</t>
  </si>
  <si>
    <t>CAUAYAN</t>
  </si>
  <si>
    <t>ENRIQUE B. MAGALONA (SARAVIA)</t>
  </si>
  <si>
    <t>CITY OF ESCALANTE</t>
  </si>
  <si>
    <t>CITY OF HIMAMAYLAN</t>
  </si>
  <si>
    <t>HINIGARAN</t>
  </si>
  <si>
    <t>HINOBA-AN (ASIA)</t>
  </si>
  <si>
    <t>ILOG</t>
  </si>
  <si>
    <t>ISABELA</t>
  </si>
  <si>
    <t>CITY OF KABANKALAN</t>
  </si>
  <si>
    <t>LA CARLOTA CITY</t>
  </si>
  <si>
    <t>LA CASTELLANA</t>
  </si>
  <si>
    <t>MANAPLA</t>
  </si>
  <si>
    <t>MOISES PADILLA (MAGALLON)</t>
  </si>
  <si>
    <t>MURCIA</t>
  </si>
  <si>
    <t>PULUPANDAN</t>
  </si>
  <si>
    <t>SAGAY CITY</t>
  </si>
  <si>
    <t>SAN CARLOS CITY</t>
  </si>
  <si>
    <t>SILAY CITY</t>
  </si>
  <si>
    <t>CITY OF SIPALAY</t>
  </si>
  <si>
    <t>CITY OF TALISAY</t>
  </si>
  <si>
    <t>TOBOSO</t>
  </si>
  <si>
    <t>VALLADOLID</t>
  </si>
  <si>
    <t>CITY OF VICTORIAS</t>
  </si>
  <si>
    <t>SALVADOR BENEDICTO</t>
  </si>
  <si>
    <t>BUENAVISTA</t>
  </si>
  <si>
    <t>JORDAN (CAPITAL)</t>
  </si>
  <si>
    <t>NUEVA VALENCIA</t>
  </si>
  <si>
    <t>SAN LORENZO</t>
  </si>
  <si>
    <t>SIBUNAG</t>
  </si>
  <si>
    <t>ALBURQUERQUE</t>
  </si>
  <si>
    <t>ALICIA</t>
  </si>
  <si>
    <t>ANDA</t>
  </si>
  <si>
    <t>ANTEQUERA</t>
  </si>
  <si>
    <t>BACLAYON</t>
  </si>
  <si>
    <t>BALILIHAN</t>
  </si>
  <si>
    <t>BATUAN</t>
  </si>
  <si>
    <t>BILAR</t>
  </si>
  <si>
    <t>CALAPE</t>
  </si>
  <si>
    <t>CANDIJAY</t>
  </si>
  <si>
    <t>CARMEN</t>
  </si>
  <si>
    <t>CATIGBIAN</t>
  </si>
  <si>
    <t>CLARIN</t>
  </si>
  <si>
    <t>CORELLA</t>
  </si>
  <si>
    <t>CORTES</t>
  </si>
  <si>
    <t>DAGOHOY</t>
  </si>
  <si>
    <t>DANAO</t>
  </si>
  <si>
    <t>DAUIS</t>
  </si>
  <si>
    <t>DIMIAO</t>
  </si>
  <si>
    <t>DUERO</t>
  </si>
  <si>
    <t>GARCIA HERNANDEZ</t>
  </si>
  <si>
    <t>GUINDULMAN</t>
  </si>
  <si>
    <t>INABANGA</t>
  </si>
  <si>
    <t>JAGNA</t>
  </si>
  <si>
    <t>JETAFE</t>
  </si>
  <si>
    <t>LILA</t>
  </si>
  <si>
    <t>LOAY</t>
  </si>
  <si>
    <t>LOBOC</t>
  </si>
  <si>
    <t>LOON</t>
  </si>
  <si>
    <t>MABINI</t>
  </si>
  <si>
    <t>MARIBOJOC</t>
  </si>
  <si>
    <t>PANGLAO</t>
  </si>
  <si>
    <t>PRES. CARLOS P. GARCIA (PITOGO)</t>
  </si>
  <si>
    <t>SAGBAYAN (BORJA)</t>
  </si>
  <si>
    <t>SAN ISIDRO</t>
  </si>
  <si>
    <t>SEVILLA</t>
  </si>
  <si>
    <t>SIERRA BULLONES</t>
  </si>
  <si>
    <t>SIKATUNA</t>
  </si>
  <si>
    <t>TAGBILARAN CITY (CAPITAL)</t>
  </si>
  <si>
    <t>TALIBON</t>
  </si>
  <si>
    <t>TRINIDAD</t>
  </si>
  <si>
    <t>TUBIGON</t>
  </si>
  <si>
    <t>UBAY</t>
  </si>
  <si>
    <t>VALENCIA</t>
  </si>
  <si>
    <t>BIEN UNIDO</t>
  </si>
  <si>
    <t>ALCANTARA</t>
  </si>
  <si>
    <t>ALCOY</t>
  </si>
  <si>
    <t>ALEGRIA</t>
  </si>
  <si>
    <t>ALOGUINSAN</t>
  </si>
  <si>
    <t>ARGAO</t>
  </si>
  <si>
    <t>ASTURIAS</t>
  </si>
  <si>
    <t>BADIAN</t>
  </si>
  <si>
    <t>BALAMBAN</t>
  </si>
  <si>
    <t>BANTAYAN</t>
  </si>
  <si>
    <t>BARILI</t>
  </si>
  <si>
    <t>CITY OF BOGO</t>
  </si>
  <si>
    <t>BOLJOON</t>
  </si>
  <si>
    <t>BORBON</t>
  </si>
  <si>
    <t>CITY OF CARCAR</t>
  </si>
  <si>
    <t>CATMON</t>
  </si>
  <si>
    <t>CEBU CITY (CAPITAL)</t>
  </si>
  <si>
    <t>COMPOSTELA</t>
  </si>
  <si>
    <t>CONSOLACION</t>
  </si>
  <si>
    <t>CORDOBA</t>
  </si>
  <si>
    <t>DAANBANTAYAN</t>
  </si>
  <si>
    <t>DALAGUETE</t>
  </si>
  <si>
    <t>DANAO CITY</t>
  </si>
  <si>
    <t>DUMANJUG</t>
  </si>
  <si>
    <t>GINATILAN</t>
  </si>
  <si>
    <t>LAPU-LAPU CITY (OPON)</t>
  </si>
  <si>
    <t>LILOAN</t>
  </si>
  <si>
    <t>MADRIDEJOS</t>
  </si>
  <si>
    <t>MALABUYOC</t>
  </si>
  <si>
    <t>MANDAUE CITY</t>
  </si>
  <si>
    <t>MEDELLIN</t>
  </si>
  <si>
    <t>MINGLANILLA</t>
  </si>
  <si>
    <t>MOALBOAL</t>
  </si>
  <si>
    <t>CITY OF NAGA</t>
  </si>
  <si>
    <t>OSLOB</t>
  </si>
  <si>
    <t>PINAMUNGAHAN</t>
  </si>
  <si>
    <t>PORO</t>
  </si>
  <si>
    <t>RONDA</t>
  </si>
  <si>
    <t>SAMBOAN</t>
  </si>
  <si>
    <t>SAN FERNANDO</t>
  </si>
  <si>
    <t>SAN FRANCISCO</t>
  </si>
  <si>
    <t>SANTA FE</t>
  </si>
  <si>
    <t>SANTANDER</t>
  </si>
  <si>
    <t>SIBONGA</t>
  </si>
  <si>
    <t>SOGOD</t>
  </si>
  <si>
    <t>TABOGON</t>
  </si>
  <si>
    <t>TABUELAN</t>
  </si>
  <si>
    <t>TOLEDO CITY</t>
  </si>
  <si>
    <t>TUBURAN</t>
  </si>
  <si>
    <t>TUDELA</t>
  </si>
  <si>
    <t>AMLAN (AYUQUITAN)</t>
  </si>
  <si>
    <t>AYUNGON</t>
  </si>
  <si>
    <t>BACONG</t>
  </si>
  <si>
    <t>BAIS CITY</t>
  </si>
  <si>
    <t>BASAY</t>
  </si>
  <si>
    <t>CITY OF BAYAWAN (TULONG)</t>
  </si>
  <si>
    <t>BINDOY (PAYABON)</t>
  </si>
  <si>
    <t>CANLAON CITY</t>
  </si>
  <si>
    <t>DAUIN</t>
  </si>
  <si>
    <t>DUMAGUETE CITY (CAPITAL)</t>
  </si>
  <si>
    <t>CITY OF GUIHULNGAN</t>
  </si>
  <si>
    <t>JIMALALUD</t>
  </si>
  <si>
    <t>LA LIBERTAD</t>
  </si>
  <si>
    <t>MABINAY</t>
  </si>
  <si>
    <t>MANJUYOD</t>
  </si>
  <si>
    <t>PAMPLONA</t>
  </si>
  <si>
    <t>SAN JOSE</t>
  </si>
  <si>
    <t>SANTA CATALINA</t>
  </si>
  <si>
    <t>SIATON</t>
  </si>
  <si>
    <t>SIBULAN</t>
  </si>
  <si>
    <t>CITY OF TANJAY</t>
  </si>
  <si>
    <t>TAYASAN</t>
  </si>
  <si>
    <t>VALENCIA (LUZURRIAGA)</t>
  </si>
  <si>
    <t>VALLEHERMOSO</t>
  </si>
  <si>
    <t>ZAMBOANGUITA</t>
  </si>
  <si>
    <t>ENRIQUE VILLANUEVA</t>
  </si>
  <si>
    <t>LARENA</t>
  </si>
  <si>
    <t>LAZI</t>
  </si>
  <si>
    <t>MARIA</t>
  </si>
  <si>
    <t>SAN JUAN</t>
  </si>
  <si>
    <t>SIQUIJOR (CAPITAL)</t>
  </si>
  <si>
    <t>ARTECHE</t>
  </si>
  <si>
    <t>BALANGIGA</t>
  </si>
  <si>
    <t>BALANGKAYAN</t>
  </si>
  <si>
    <t>CITY OF BORONGAN (CAPITAL)</t>
  </si>
  <si>
    <t>CAN-AVID</t>
  </si>
  <si>
    <t>DOLORES</t>
  </si>
  <si>
    <t>GENERAL MACARTHUR</t>
  </si>
  <si>
    <t>GIPORLOS</t>
  </si>
  <si>
    <t>GUIUAN</t>
  </si>
  <si>
    <t>HERNANI</t>
  </si>
  <si>
    <t>JIPAPAD</t>
  </si>
  <si>
    <t>LAWAAN</t>
  </si>
  <si>
    <t>LLORENTE</t>
  </si>
  <si>
    <t>MASLOG</t>
  </si>
  <si>
    <t>MAYDOLONG</t>
  </si>
  <si>
    <t>MERCEDES</t>
  </si>
  <si>
    <t>ORAS</t>
  </si>
  <si>
    <t>QUINAPONDAN</t>
  </si>
  <si>
    <t>SALCEDO</t>
  </si>
  <si>
    <t>SAN JULIAN</t>
  </si>
  <si>
    <t>SAN POLICARPO</t>
  </si>
  <si>
    <t>SULAT</t>
  </si>
  <si>
    <t>TAFT</t>
  </si>
  <si>
    <t>ABUYOG</t>
  </si>
  <si>
    <t>ALANGALANG</t>
  </si>
  <si>
    <t>ALBUERA</t>
  </si>
  <si>
    <t>BABATNGON</t>
  </si>
  <si>
    <t>BARUGO</t>
  </si>
  <si>
    <t>BATO</t>
  </si>
  <si>
    <t>CITY OF BAYBAY</t>
  </si>
  <si>
    <t>BURAUEN</t>
  </si>
  <si>
    <t>CALUBIAN</t>
  </si>
  <si>
    <t>CAPOOCAN</t>
  </si>
  <si>
    <t>CARIGARA</t>
  </si>
  <si>
    <t>DAGAMI</t>
  </si>
  <si>
    <t>DULAG</t>
  </si>
  <si>
    <t>HILONGOS</t>
  </si>
  <si>
    <t>HINDANG</t>
  </si>
  <si>
    <t>INOPACAN</t>
  </si>
  <si>
    <t>ISABEL</t>
  </si>
  <si>
    <t>JARO</t>
  </si>
  <si>
    <t>JAVIER (BUGHO)</t>
  </si>
  <si>
    <t>JULITA</t>
  </si>
  <si>
    <t>KANANGA</t>
  </si>
  <si>
    <t>LA PAZ</t>
  </si>
  <si>
    <t>MACARTHUR</t>
  </si>
  <si>
    <t>MAHAPLAG</t>
  </si>
  <si>
    <t>MATAG-OB</t>
  </si>
  <si>
    <t>MATALOM</t>
  </si>
  <si>
    <t>MAYORGA</t>
  </si>
  <si>
    <t>MERIDA</t>
  </si>
  <si>
    <t>ORMOC CITY</t>
  </si>
  <si>
    <t>PALO</t>
  </si>
  <si>
    <t>PALOMPON</t>
  </si>
  <si>
    <t>PASTRANA</t>
  </si>
  <si>
    <t>TABANGO</t>
  </si>
  <si>
    <t>TABONTABON</t>
  </si>
  <si>
    <t>TACLOBAN CITY (CAPITAL)</t>
  </si>
  <si>
    <t>TANAUAN</t>
  </si>
  <si>
    <t>TOLOSA</t>
  </si>
  <si>
    <t>TUNGA</t>
  </si>
  <si>
    <t>VILLABA</t>
  </si>
  <si>
    <t>ALLEN</t>
  </si>
  <si>
    <t>BIRI</t>
  </si>
  <si>
    <t>BOBON</t>
  </si>
  <si>
    <t>CAPUL</t>
  </si>
  <si>
    <t>CATARMAN (CAPITAL)</t>
  </si>
  <si>
    <t>CATUBIG</t>
  </si>
  <si>
    <t>GAMAY</t>
  </si>
  <si>
    <t>LAOANG</t>
  </si>
  <si>
    <t>LAPINIG</t>
  </si>
  <si>
    <t>LAS NAVAS</t>
  </si>
  <si>
    <t>LAVEZARES</t>
  </si>
  <si>
    <t>MAPANAS</t>
  </si>
  <si>
    <t>MONDRAGON</t>
  </si>
  <si>
    <t>PALAPAG</t>
  </si>
  <si>
    <t>PAMBUJAN</t>
  </si>
  <si>
    <t>ROSARIO</t>
  </si>
  <si>
    <t>SAN ANTONIO</t>
  </si>
  <si>
    <t>SAN ROQUE</t>
  </si>
  <si>
    <t>SAN VICENTE</t>
  </si>
  <si>
    <t>SILVINO LOBOS</t>
  </si>
  <si>
    <t>VICTORIA</t>
  </si>
  <si>
    <t>LOPE DE VEGA</t>
  </si>
  <si>
    <t>ALMAGRO</t>
  </si>
  <si>
    <t>BASEY</t>
  </si>
  <si>
    <t>CALBAYOG CITY</t>
  </si>
  <si>
    <t>CALBIGA</t>
  </si>
  <si>
    <t>CITY OF CATBALOGAN (CAPITAL)</t>
  </si>
  <si>
    <t>DARAM</t>
  </si>
  <si>
    <t>GANDARA</t>
  </si>
  <si>
    <t>HINABANGAN</t>
  </si>
  <si>
    <t>JIABONG</t>
  </si>
  <si>
    <t>MARABUT</t>
  </si>
  <si>
    <t>MATUGUINAO</t>
  </si>
  <si>
    <t>MOTIONG</t>
  </si>
  <si>
    <t>PINABACDAO</t>
  </si>
  <si>
    <t>SAN JOSE DE BUAN</t>
  </si>
  <si>
    <t>SAN SEBASTIAN</t>
  </si>
  <si>
    <t>SANTA MARGARITA</t>
  </si>
  <si>
    <t>SANTA RITA</t>
  </si>
  <si>
    <t>SANTO NIÑO</t>
  </si>
  <si>
    <t>TALALORA</t>
  </si>
  <si>
    <t>TARANGNAN</t>
  </si>
  <si>
    <t>VILLAREAL</t>
  </si>
  <si>
    <t>PARANAS (WRIGHT)</t>
  </si>
  <si>
    <t>ZUMARRAGA</t>
  </si>
  <si>
    <t>TAGAPUL-AN</t>
  </si>
  <si>
    <t>SAN JORGE</t>
  </si>
  <si>
    <t>PAGSANGHAN</t>
  </si>
  <si>
    <t>ANAHAWAN</t>
  </si>
  <si>
    <t>BONTOC</t>
  </si>
  <si>
    <t>HINUNANGAN</t>
  </si>
  <si>
    <t>HINUNDAYAN</t>
  </si>
  <si>
    <t>LIBAGON</t>
  </si>
  <si>
    <t>CITY OF MAASIN (CAPITAL)</t>
  </si>
  <si>
    <t>MACROHON</t>
  </si>
  <si>
    <t>MALITBOG</t>
  </si>
  <si>
    <t>PADRE BURGOS</t>
  </si>
  <si>
    <t>PINTUYAN</t>
  </si>
  <si>
    <t>SAINT BERNARD</t>
  </si>
  <si>
    <t>SAN JUAN (CABALIAN)</t>
  </si>
  <si>
    <t>SAN RICARDO</t>
  </si>
  <si>
    <t>SILAGO</t>
  </si>
  <si>
    <t>TOMAS OPPUS</t>
  </si>
  <si>
    <t>LIMASAWA</t>
  </si>
  <si>
    <t>ALMERIA</t>
  </si>
  <si>
    <t>CABUCGAYAN</t>
  </si>
  <si>
    <t>CAIBIRAN</t>
  </si>
  <si>
    <t>CULABA</t>
  </si>
  <si>
    <t>KAWAYAN</t>
  </si>
  <si>
    <t>MARIPIPI</t>
  </si>
  <si>
    <t>NAVAL (CAPITAL)</t>
  </si>
  <si>
    <t>municipalitycode</t>
  </si>
  <si>
    <t>060401000</t>
  </si>
  <si>
    <t>060402000</t>
  </si>
  <si>
    <t>060403000</t>
  </si>
  <si>
    <t>060404000</t>
  </si>
  <si>
    <t>060405000</t>
  </si>
  <si>
    <t>060406000</t>
  </si>
  <si>
    <t>060407000</t>
  </si>
  <si>
    <t>060408000</t>
  </si>
  <si>
    <t>060409000</t>
  </si>
  <si>
    <t>060410000</t>
  </si>
  <si>
    <t>060411000</t>
  </si>
  <si>
    <t>060412000</t>
  </si>
  <si>
    <t>060413000</t>
  </si>
  <si>
    <t>060414000</t>
  </si>
  <si>
    <t>060415000</t>
  </si>
  <si>
    <t>060416000</t>
  </si>
  <si>
    <t>060417000</t>
  </si>
  <si>
    <t>060601000</t>
  </si>
  <si>
    <t>060602000</t>
  </si>
  <si>
    <t>060603000</t>
  </si>
  <si>
    <t>060604000</t>
  </si>
  <si>
    <t>060605000</t>
  </si>
  <si>
    <t>060606000</t>
  </si>
  <si>
    <t>060607000</t>
  </si>
  <si>
    <t>060608000</t>
  </si>
  <si>
    <t>060609000</t>
  </si>
  <si>
    <t>060610000</t>
  </si>
  <si>
    <t>060611000</t>
  </si>
  <si>
    <t>060612000</t>
  </si>
  <si>
    <t>060613000</t>
  </si>
  <si>
    <t>060614000</t>
  </si>
  <si>
    <t>060615000</t>
  </si>
  <si>
    <t>060616000</t>
  </si>
  <si>
    <t>060617000</t>
  </si>
  <si>
    <t>060618000</t>
  </si>
  <si>
    <t>061901000</t>
  </si>
  <si>
    <t>061902000</t>
  </si>
  <si>
    <t>061903000</t>
  </si>
  <si>
    <t>061904000</t>
  </si>
  <si>
    <t>061905000</t>
  </si>
  <si>
    <t>061906000</t>
  </si>
  <si>
    <t>061907000</t>
  </si>
  <si>
    <t>061908000</t>
  </si>
  <si>
    <t>061909000</t>
  </si>
  <si>
    <t>061910000</t>
  </si>
  <si>
    <t>061911000</t>
  </si>
  <si>
    <t>061912000</t>
  </si>
  <si>
    <t>061913000</t>
  </si>
  <si>
    <t>061914000</t>
  </si>
  <si>
    <t>061915000</t>
  </si>
  <si>
    <t>061916000</t>
  </si>
  <si>
    <t>061917000</t>
  </si>
  <si>
    <t>063001000</t>
  </si>
  <si>
    <t>063002000</t>
  </si>
  <si>
    <t>063003000</t>
  </si>
  <si>
    <t>063004000</t>
  </si>
  <si>
    <t>063005000</t>
  </si>
  <si>
    <t>063006000</t>
  </si>
  <si>
    <t>063007000</t>
  </si>
  <si>
    <t>063008000</t>
  </si>
  <si>
    <t>063009000</t>
  </si>
  <si>
    <t>063010000</t>
  </si>
  <si>
    <t>063012000</t>
  </si>
  <si>
    <t>063013000</t>
  </si>
  <si>
    <t>063014000</t>
  </si>
  <si>
    <t>063015000</t>
  </si>
  <si>
    <t>063016000</t>
  </si>
  <si>
    <t>063017000</t>
  </si>
  <si>
    <t>063018000</t>
  </si>
  <si>
    <t>063019000</t>
  </si>
  <si>
    <t>063020000</t>
  </si>
  <si>
    <t>063021000</t>
  </si>
  <si>
    <t>063022000</t>
  </si>
  <si>
    <t>063023000</t>
  </si>
  <si>
    <t>063025000</t>
  </si>
  <si>
    <t>063026000</t>
  </si>
  <si>
    <t>063027000</t>
  </si>
  <si>
    <t>063028000</t>
  </si>
  <si>
    <t>063029000</t>
  </si>
  <si>
    <t>063030000</t>
  </si>
  <si>
    <t>063031000</t>
  </si>
  <si>
    <t>063032000</t>
  </si>
  <si>
    <t>063034000</t>
  </si>
  <si>
    <t>063035000</t>
  </si>
  <si>
    <t>063036000</t>
  </si>
  <si>
    <t>063037000</t>
  </si>
  <si>
    <t>063038000</t>
  </si>
  <si>
    <t>063039000</t>
  </si>
  <si>
    <t>063040000</t>
  </si>
  <si>
    <t>063041000</t>
  </si>
  <si>
    <t>063042000</t>
  </si>
  <si>
    <t>063043000</t>
  </si>
  <si>
    <t>063044000</t>
  </si>
  <si>
    <t>063045000</t>
  </si>
  <si>
    <t>063046000</t>
  </si>
  <si>
    <t>063047000</t>
  </si>
  <si>
    <t>064501000</t>
  </si>
  <si>
    <t>064502000</t>
  </si>
  <si>
    <t>064503000</t>
  </si>
  <si>
    <t>064504000</t>
  </si>
  <si>
    <t>064505000</t>
  </si>
  <si>
    <t>064506000</t>
  </si>
  <si>
    <t>064507000</t>
  </si>
  <si>
    <t>064508000</t>
  </si>
  <si>
    <t>064509000</t>
  </si>
  <si>
    <t>064510000</t>
  </si>
  <si>
    <t>064511000</t>
  </si>
  <si>
    <t>064512000</t>
  </si>
  <si>
    <t>064513000</t>
  </si>
  <si>
    <t>064514000</t>
  </si>
  <si>
    <t>064515000</t>
  </si>
  <si>
    <t>064516000</t>
  </si>
  <si>
    <t>064517000</t>
  </si>
  <si>
    <t>064518000</t>
  </si>
  <si>
    <t>064519000</t>
  </si>
  <si>
    <t>064520000</t>
  </si>
  <si>
    <t>064521000</t>
  </si>
  <si>
    <t>064522000</t>
  </si>
  <si>
    <t>064523000</t>
  </si>
  <si>
    <t>064524000</t>
  </si>
  <si>
    <t>064525000</t>
  </si>
  <si>
    <t>064526000</t>
  </si>
  <si>
    <t>064527000</t>
  </si>
  <si>
    <t>064528000</t>
  </si>
  <si>
    <t>064529000</t>
  </si>
  <si>
    <t>064530000</t>
  </si>
  <si>
    <t>064531000</t>
  </si>
  <si>
    <t>064532000</t>
  </si>
  <si>
    <t>067901000</t>
  </si>
  <si>
    <t>067902000</t>
  </si>
  <si>
    <t>067903000</t>
  </si>
  <si>
    <t>067904000</t>
  </si>
  <si>
    <t>067905000</t>
  </si>
  <si>
    <t>071201000</t>
  </si>
  <si>
    <t>071202000</t>
  </si>
  <si>
    <t>071203000</t>
  </si>
  <si>
    <t>071204000</t>
  </si>
  <si>
    <t>071205000</t>
  </si>
  <si>
    <t>071206000</t>
  </si>
  <si>
    <t>071207000</t>
  </si>
  <si>
    <t>071208000</t>
  </si>
  <si>
    <t>071209000</t>
  </si>
  <si>
    <t>071210000</t>
  </si>
  <si>
    <t>071211000</t>
  </si>
  <si>
    <t>071212000</t>
  </si>
  <si>
    <t>071213000</t>
  </si>
  <si>
    <t>071214000</t>
  </si>
  <si>
    <t>071215000</t>
  </si>
  <si>
    <t>071216000</t>
  </si>
  <si>
    <t>071217000</t>
  </si>
  <si>
    <t>071218000</t>
  </si>
  <si>
    <t>071219000</t>
  </si>
  <si>
    <t>071220000</t>
  </si>
  <si>
    <t>071221000</t>
  </si>
  <si>
    <t>071222000</t>
  </si>
  <si>
    <t>071223000</t>
  </si>
  <si>
    <t>071224000</t>
  </si>
  <si>
    <t>071225000</t>
  </si>
  <si>
    <t>071226000</t>
  </si>
  <si>
    <t>071227000</t>
  </si>
  <si>
    <t>071228000</t>
  </si>
  <si>
    <t>071229000</t>
  </si>
  <si>
    <t>071230000</t>
  </si>
  <si>
    <t>071231000</t>
  </si>
  <si>
    <t>071232000</t>
  </si>
  <si>
    <t>071233000</t>
  </si>
  <si>
    <t>071234000</t>
  </si>
  <si>
    <t>071235000</t>
  </si>
  <si>
    <t>071236000</t>
  </si>
  <si>
    <t>071237000</t>
  </si>
  <si>
    <t>071238000</t>
  </si>
  <si>
    <t>071239000</t>
  </si>
  <si>
    <t>071240000</t>
  </si>
  <si>
    <t>071241000</t>
  </si>
  <si>
    <t>071242000</t>
  </si>
  <si>
    <t>071243000</t>
  </si>
  <si>
    <t>071244000</t>
  </si>
  <si>
    <t>071245000</t>
  </si>
  <si>
    <t>071246000</t>
  </si>
  <si>
    <t>071247000</t>
  </si>
  <si>
    <t>071248000</t>
  </si>
  <si>
    <t>072201000</t>
  </si>
  <si>
    <t>072202000</t>
  </si>
  <si>
    <t>072203000</t>
  </si>
  <si>
    <t>072204000</t>
  </si>
  <si>
    <t>072205000</t>
  </si>
  <si>
    <t>072206000</t>
  </si>
  <si>
    <t>072207000</t>
  </si>
  <si>
    <t>072208000</t>
  </si>
  <si>
    <t>072209000</t>
  </si>
  <si>
    <t>072210000</t>
  </si>
  <si>
    <t>072211000</t>
  </si>
  <si>
    <t>072212000</t>
  </si>
  <si>
    <t>072213000</t>
  </si>
  <si>
    <t>072214000</t>
  </si>
  <si>
    <t>072215000</t>
  </si>
  <si>
    <t>072216000</t>
  </si>
  <si>
    <t>072217000</t>
  </si>
  <si>
    <t>072218000</t>
  </si>
  <si>
    <t>072219000</t>
  </si>
  <si>
    <t>072220000</t>
  </si>
  <si>
    <t>072221000</t>
  </si>
  <si>
    <t>072222000</t>
  </si>
  <si>
    <t>072223000</t>
  </si>
  <si>
    <t>072224000</t>
  </si>
  <si>
    <t>072225000</t>
  </si>
  <si>
    <t>072226000</t>
  </si>
  <si>
    <t>072227000</t>
  </si>
  <si>
    <t>072228000</t>
  </si>
  <si>
    <t>072229000</t>
  </si>
  <si>
    <t>072230000</t>
  </si>
  <si>
    <t>072231000</t>
  </si>
  <si>
    <t>072232000</t>
  </si>
  <si>
    <t>072233000</t>
  </si>
  <si>
    <t>072234000</t>
  </si>
  <si>
    <t>072235000</t>
  </si>
  <si>
    <t>072236000</t>
  </si>
  <si>
    <t>072237000</t>
  </si>
  <si>
    <t>072238000</t>
  </si>
  <si>
    <t>072239000</t>
  </si>
  <si>
    <t>072240000</t>
  </si>
  <si>
    <t>072241000</t>
  </si>
  <si>
    <t>072242000</t>
  </si>
  <si>
    <t>072243000</t>
  </si>
  <si>
    <t>072244000</t>
  </si>
  <si>
    <t>072245000</t>
  </si>
  <si>
    <t>072246000</t>
  </si>
  <si>
    <t>072247000</t>
  </si>
  <si>
    <t>072248000</t>
  </si>
  <si>
    <t>072249000</t>
  </si>
  <si>
    <t>072250000</t>
  </si>
  <si>
    <t>072251000</t>
  </si>
  <si>
    <t>072252000</t>
  </si>
  <si>
    <t>072253000</t>
  </si>
  <si>
    <t>074601000</t>
  </si>
  <si>
    <t>074602000</t>
  </si>
  <si>
    <t>074603000</t>
  </si>
  <si>
    <t>074604000</t>
  </si>
  <si>
    <t>074605000</t>
  </si>
  <si>
    <t>074606000</t>
  </si>
  <si>
    <t>074607000</t>
  </si>
  <si>
    <t>074608000</t>
  </si>
  <si>
    <t>074609000</t>
  </si>
  <si>
    <t>074610000</t>
  </si>
  <si>
    <t>074611000</t>
  </si>
  <si>
    <t>074612000</t>
  </si>
  <si>
    <t>074613000</t>
  </si>
  <si>
    <t>074614000</t>
  </si>
  <si>
    <t>074615000</t>
  </si>
  <si>
    <t>074616000</t>
  </si>
  <si>
    <t>074617000</t>
  </si>
  <si>
    <t>074618000</t>
  </si>
  <si>
    <t>074619000</t>
  </si>
  <si>
    <t>074620000</t>
  </si>
  <si>
    <t>074621000</t>
  </si>
  <si>
    <t>074622000</t>
  </si>
  <si>
    <t>074623000</t>
  </si>
  <si>
    <t>074624000</t>
  </si>
  <si>
    <t>074625000</t>
  </si>
  <si>
    <t>076101000</t>
  </si>
  <si>
    <t>076102000</t>
  </si>
  <si>
    <t>076103000</t>
  </si>
  <si>
    <t>076104000</t>
  </si>
  <si>
    <t>076105000</t>
  </si>
  <si>
    <t>076106000</t>
  </si>
  <si>
    <t>082601000</t>
  </si>
  <si>
    <t>082602000</t>
  </si>
  <si>
    <t>082603000</t>
  </si>
  <si>
    <t>082604000</t>
  </si>
  <si>
    <t>082605000</t>
  </si>
  <si>
    <t>082606000</t>
  </si>
  <si>
    <t>082607000</t>
  </si>
  <si>
    <t>082608000</t>
  </si>
  <si>
    <t>082609000</t>
  </si>
  <si>
    <t>082610000</t>
  </si>
  <si>
    <t>082611000</t>
  </si>
  <si>
    <t>082612000</t>
  </si>
  <si>
    <t>082613000</t>
  </si>
  <si>
    <t>082614000</t>
  </si>
  <si>
    <t>082615000</t>
  </si>
  <si>
    <t>082616000</t>
  </si>
  <si>
    <t>082617000</t>
  </si>
  <si>
    <t>082618000</t>
  </si>
  <si>
    <t>082619000</t>
  </si>
  <si>
    <t>082620000</t>
  </si>
  <si>
    <t>082621000</t>
  </si>
  <si>
    <t>082622000</t>
  </si>
  <si>
    <t>082623000</t>
  </si>
  <si>
    <t>083701000</t>
  </si>
  <si>
    <t>083702000</t>
  </si>
  <si>
    <t>083703000</t>
  </si>
  <si>
    <t>083705000</t>
  </si>
  <si>
    <t>083706000</t>
  </si>
  <si>
    <t>083707000</t>
  </si>
  <si>
    <t>083708000</t>
  </si>
  <si>
    <t>083710000</t>
  </si>
  <si>
    <t>083713000</t>
  </si>
  <si>
    <t>083714000</t>
  </si>
  <si>
    <t>083715000</t>
  </si>
  <si>
    <t>083717000</t>
  </si>
  <si>
    <t>083718000</t>
  </si>
  <si>
    <t>083719000</t>
  </si>
  <si>
    <t>083720000</t>
  </si>
  <si>
    <t>083721000</t>
  </si>
  <si>
    <t>083722000</t>
  </si>
  <si>
    <t>083723000</t>
  </si>
  <si>
    <t>083724000</t>
  </si>
  <si>
    <t>083725000</t>
  </si>
  <si>
    <t>083726000</t>
  </si>
  <si>
    <t>083728000</t>
  </si>
  <si>
    <t>083729000</t>
  </si>
  <si>
    <t>083730000</t>
  </si>
  <si>
    <t>083731000</t>
  </si>
  <si>
    <t>083733000</t>
  </si>
  <si>
    <t>083734000</t>
  </si>
  <si>
    <t>083735000</t>
  </si>
  <si>
    <t>083736000</t>
  </si>
  <si>
    <t>083738000</t>
  </si>
  <si>
    <t>083739000</t>
  </si>
  <si>
    <t>083740000</t>
  </si>
  <si>
    <t>083741000</t>
  </si>
  <si>
    <t>083742000</t>
  </si>
  <si>
    <t>083743000</t>
  </si>
  <si>
    <t>083744000</t>
  </si>
  <si>
    <t>083745000</t>
  </si>
  <si>
    <t>083746000</t>
  </si>
  <si>
    <t>083747000</t>
  </si>
  <si>
    <t>083748000</t>
  </si>
  <si>
    <t>083749000</t>
  </si>
  <si>
    <t>083750000</t>
  </si>
  <si>
    <t>083751000</t>
  </si>
  <si>
    <t>084801000</t>
  </si>
  <si>
    <t>084802000</t>
  </si>
  <si>
    <t>084803000</t>
  </si>
  <si>
    <t>084804000</t>
  </si>
  <si>
    <t>084805000</t>
  </si>
  <si>
    <t>084806000</t>
  </si>
  <si>
    <t>084807000</t>
  </si>
  <si>
    <t>084808000</t>
  </si>
  <si>
    <t>084809000</t>
  </si>
  <si>
    <t>084810000</t>
  </si>
  <si>
    <t>084811000</t>
  </si>
  <si>
    <t>084812000</t>
  </si>
  <si>
    <t>084813000</t>
  </si>
  <si>
    <t>084814000</t>
  </si>
  <si>
    <t>084815000</t>
  </si>
  <si>
    <t>084816000</t>
  </si>
  <si>
    <t>084817000</t>
  </si>
  <si>
    <t>084818000</t>
  </si>
  <si>
    <t>084819000</t>
  </si>
  <si>
    <t>084820000</t>
  </si>
  <si>
    <t>084821000</t>
  </si>
  <si>
    <t>084822000</t>
  </si>
  <si>
    <t>084823000</t>
  </si>
  <si>
    <t>084824000</t>
  </si>
  <si>
    <t>086001000</t>
  </si>
  <si>
    <t>086002000</t>
  </si>
  <si>
    <t>086003000</t>
  </si>
  <si>
    <t>086004000</t>
  </si>
  <si>
    <t>086005000</t>
  </si>
  <si>
    <t>086006000</t>
  </si>
  <si>
    <t>086007000</t>
  </si>
  <si>
    <t>086008000</t>
  </si>
  <si>
    <t>086009000</t>
  </si>
  <si>
    <t>086010000</t>
  </si>
  <si>
    <t>086011000</t>
  </si>
  <si>
    <t>086012000</t>
  </si>
  <si>
    <t>086013000</t>
  </si>
  <si>
    <t>086014000</t>
  </si>
  <si>
    <t>086015000</t>
  </si>
  <si>
    <t>086016000</t>
  </si>
  <si>
    <t>086017000</t>
  </si>
  <si>
    <t>086018000</t>
  </si>
  <si>
    <t>086019000</t>
  </si>
  <si>
    <t>086020000</t>
  </si>
  <si>
    <t>086021000</t>
  </si>
  <si>
    <t>086022000</t>
  </si>
  <si>
    <t>086023000</t>
  </si>
  <si>
    <t>086024000</t>
  </si>
  <si>
    <t>086025000</t>
  </si>
  <si>
    <t>086026000</t>
  </si>
  <si>
    <t>086401000</t>
  </si>
  <si>
    <t>086402000</t>
  </si>
  <si>
    <t>086403000</t>
  </si>
  <si>
    <t>086404000</t>
  </si>
  <si>
    <t>086405000</t>
  </si>
  <si>
    <t>086406000</t>
  </si>
  <si>
    <t>086407000</t>
  </si>
  <si>
    <t>086408000</t>
  </si>
  <si>
    <t>086409000</t>
  </si>
  <si>
    <t>086410000</t>
  </si>
  <si>
    <t>086411000</t>
  </si>
  <si>
    <t>086412000</t>
  </si>
  <si>
    <t>086413000</t>
  </si>
  <si>
    <t>086414000</t>
  </si>
  <si>
    <t>086415000</t>
  </si>
  <si>
    <t>086416000</t>
  </si>
  <si>
    <t>086417000</t>
  </si>
  <si>
    <t>086418000</t>
  </si>
  <si>
    <t>086419000</t>
  </si>
  <si>
    <t>087801000</t>
  </si>
  <si>
    <t>087802000</t>
  </si>
  <si>
    <t>087803000</t>
  </si>
  <si>
    <t>087804000</t>
  </si>
  <si>
    <t>087805000</t>
  </si>
  <si>
    <t>087806000</t>
  </si>
  <si>
    <t>087807000</t>
  </si>
  <si>
    <t>087808000</t>
  </si>
  <si>
    <t>mcode_numeric</t>
  </si>
  <si>
    <t>mcode_shor</t>
  </si>
  <si>
    <t>pop_2010</t>
  </si>
  <si>
    <t>pop_2013_estimate</t>
  </si>
  <si>
    <t>near_dist</t>
  </si>
  <si>
    <t>MAGNITUDE</t>
  </si>
  <si>
    <t>affected</t>
  </si>
  <si>
    <t>idpcumul</t>
  </si>
  <si>
    <t>housetotal</t>
  </si>
  <si>
    <t>htotalimput</t>
  </si>
  <si>
    <t>housepartial</t>
  </si>
  <si>
    <t>hpartialimput</t>
  </si>
  <si>
    <t>magn_affected</t>
  </si>
  <si>
    <t>magn_idpcumul</t>
  </si>
  <si>
    <t>magn_htotalimput</t>
  </si>
  <si>
    <t>magn_hpartialimput</t>
  </si>
  <si>
    <t>magnitudescore</t>
  </si>
  <si>
    <t>magnitmax100</t>
  </si>
  <si>
    <t>INTENSITY</t>
  </si>
  <si>
    <t>ratioAffect</t>
  </si>
  <si>
    <t>ratioIDP</t>
  </si>
  <si>
    <t>ratioDamaged</t>
  </si>
  <si>
    <t>rimputAffect</t>
  </si>
  <si>
    <t>rimputDamaged</t>
  </si>
  <si>
    <t>intens_rimputAffect</t>
  </si>
  <si>
    <t>intens_ratioIDP</t>
  </si>
  <si>
    <t>intens_rimputDamaged</t>
  </si>
  <si>
    <t>intensityscore</t>
  </si>
  <si>
    <t>intensitymax100</t>
  </si>
  <si>
    <t>PREEXISTING</t>
  </si>
  <si>
    <t>povertyrate</t>
  </si>
  <si>
    <t>vuln_poverty</t>
  </si>
  <si>
    <t>TotalUW_Pc</t>
  </si>
  <si>
    <t>vuln_TotalUW_Pc</t>
  </si>
  <si>
    <t>preexistscore</t>
  </si>
  <si>
    <t>preexistmax100</t>
  </si>
  <si>
    <t>UNMETNEEDS</t>
  </si>
  <si>
    <t>UnmetNeedsMuliplic</t>
  </si>
  <si>
    <t>UnmetNeedsMax100</t>
  </si>
  <si>
    <t>log10UnmetNeeds</t>
  </si>
  <si>
    <t>UnmetNeedsRank</t>
  </si>
  <si>
    <t>NeedsWinsor5High</t>
  </si>
  <si>
    <t>NeedsWinsorMax100</t>
  </si>
  <si>
    <t>totaldamage</t>
  </si>
  <si>
    <t>USEDINSIMULATION</t>
  </si>
  <si>
    <t>affectNo0</t>
  </si>
  <si>
    <t>NeedsQuickDirty</t>
  </si>
  <si>
    <t>NeedsQuickMax100</t>
  </si>
  <si>
    <t>NeedsQuickRank</t>
  </si>
  <si>
    <t>Record number</t>
  </si>
  <si>
    <t>Region Short</t>
  </si>
  <si>
    <t>Region</t>
  </si>
  <si>
    <t>Region Code</t>
  </si>
  <si>
    <t>Province</t>
  </si>
  <si>
    <t>Province Code</t>
  </si>
  <si>
    <t>Municipality</t>
  </si>
  <si>
    <t>Municipality Code (string, long version)</t>
  </si>
  <si>
    <t>Municipality Code (numeric)</t>
  </si>
  <si>
    <t>Municipality Code (numeric, short version)</t>
  </si>
  <si>
    <t>Population 2010</t>
  </si>
  <si>
    <t>Population (2013 estimate)</t>
  </si>
  <si>
    <t>Distance from the municipality centroid to the storm path (km)</t>
  </si>
  <si>
    <t>Affected Persons</t>
  </si>
  <si>
    <t>IDPs (total, cumulative)</t>
  </si>
  <si>
    <t>Houses totally damaged</t>
  </si>
  <si>
    <t>Houses totally damaged (imputed missing to zero)</t>
  </si>
  <si>
    <t>Houses partially damaged</t>
  </si>
  <si>
    <t>Houses partially damaged (imputed missing to zero)</t>
  </si>
  <si>
    <t>Affected persons (normalized to sum to 1)</t>
  </si>
  <si>
    <t>IDPs (total, cumulative) (normalized to sum to 1)</t>
  </si>
  <si>
    <t>Houses totally damaged (normalized to sum to 1)</t>
  </si>
  <si>
    <t>Houses partially damaged (normalized to sum to 1)</t>
  </si>
  <si>
    <t>Magnitude score</t>
  </si>
  <si>
    <t>Magnitude score (re-scaled with max = 100)</t>
  </si>
  <si>
    <t>Percent of Affected Person to Tot pop 2013</t>
  </si>
  <si>
    <t>Ratio of total IDPs to population</t>
  </si>
  <si>
    <t>Ratio of Pop. with (Totally or Partially) Damaged Houses to Affected  Pop.</t>
  </si>
  <si>
    <t>Ratio of Affected Persons to Tot Pop. 2013 (truncated to 1)</t>
  </si>
  <si>
    <t>Ratio of Pop. in Damaged Houses to Affected Pop. (truncated to 1)</t>
  </si>
  <si>
    <t>Ratio affected to total pop 2013 (normalized to sum to 1)</t>
  </si>
  <si>
    <t>Ratio of total IDPs to pop 2013 (normalized to sum to 1)</t>
  </si>
  <si>
    <t>Ratio pop. in damaged houses to total pop (normalized to sum to 1)</t>
  </si>
  <si>
    <t>Intensity score</t>
  </si>
  <si>
    <t>Intensity score (re-scaled with max = 100)</t>
  </si>
  <si>
    <t>Poverty rate (as number poor / est. pop. 2013)</t>
  </si>
  <si>
    <t>Poverty rate (normalized to sum to 1)</t>
  </si>
  <si>
    <t>Malnutrition rate (percent, primary school students)</t>
  </si>
  <si>
    <t>Malnutrition rate (primary school students) (normalized to sum to 1)</t>
  </si>
  <si>
    <t>Score of pre-existing conditions</t>
  </si>
  <si>
    <t>Score of pre-existing conditions (re-scaled with max = 100)</t>
  </si>
  <si>
    <t>Index of unmet needs (multiplicative aggregation)</t>
  </si>
  <si>
    <t>Index of unmet needs (multiplicative aggregation) (re-scaled with max = 100)</t>
  </si>
  <si>
    <t>Index of unmet needs (log10)</t>
  </si>
  <si>
    <t xml:space="preserve">field rank of ( NeedsWinsorMax100)    </t>
  </si>
  <si>
    <t>UnmetNeedsMuliplic, Winsorized fraction .05, high only</t>
  </si>
  <si>
    <t>Index of unmet needs (winsorized, 5% high values only, re-scaled w. max = 100)</t>
  </si>
  <si>
    <t>Fraction totally damaged houses</t>
  </si>
  <si>
    <t>Unmet needs (quick-and-dirty measure)</t>
  </si>
  <si>
    <t xml:space="preserve">field rank of ( NeedsQuickMax100)    </t>
  </si>
  <si>
    <t>Column</t>
  </si>
  <si>
    <t>VarName</t>
  </si>
  <si>
    <t>VarLabel</t>
  </si>
  <si>
    <t>Comment</t>
  </si>
  <si>
    <t>recno_demo</t>
  </si>
  <si>
    <t>magn_affected_demo</t>
  </si>
  <si>
    <t>magn_idpcumul_demo</t>
  </si>
  <si>
    <t>magn_htotalimput_demo</t>
  </si>
  <si>
    <t>magn_hpartialimput_demo</t>
  </si>
  <si>
    <t>magnitudescore_STATA</t>
  </si>
  <si>
    <t>[already done, to save space in this sheet]</t>
  </si>
  <si>
    <t>Indicator</t>
  </si>
  <si>
    <t>SD</t>
  </si>
  <si>
    <t>mean</t>
  </si>
  <si>
    <t>CV</t>
  </si>
  <si>
    <t>2. Compute the coefficients of variation (CV):</t>
  </si>
  <si>
    <t>1. Normalize each indicator by dividing it by its sum:</t>
  </si>
  <si>
    <t>[Copy - paste (transpose), in order to fill in for the missing upper triangle values:]</t>
  </si>
  <si>
    <t>[using Excel's Data - Analysis - Data analysis - Correlation results in a triangular matrix:]</t>
  </si>
  <si>
    <t>[Transpose for easier processing of the next step:]</t>
  </si>
  <si>
    <t>Sum of correlations</t>
  </si>
  <si>
    <t>3. Create a correlation table and compute for each indicator the sum of the correlation coefficients with all others:</t>
  </si>
  <si>
    <t>Sum</t>
  </si>
  <si>
    <t>Product</t>
  </si>
  <si>
    <t>5. Normalize weights to sum to 1 --&gt; Excel approximation of the Betti-Verma weights:</t>
  </si>
  <si>
    <t>Calculated in STATA</t>
  </si>
  <si>
    <t>4. Multiply CV and the reciprocal of the sum of correlations:</t>
  </si>
  <si>
    <t>[Add the two matrices, subtract 1 to correct for the duplicate diagonal values (1.00):]</t>
  </si>
  <si>
    <t>magnitudescore_Excelapprox</t>
  </si>
  <si>
    <t>6. Calculate the magnitude score, using the approx. Betti-Verma weights:</t>
  </si>
  <si>
    <t>[as done in column 6. Name the data and weight ranges</t>
  </si>
  <si>
    <t>and calculte the matrix product using the array function MMULT for efficiency]</t>
  </si>
  <si>
    <t>[name the column ranges and use the function INDIRECT to pass them to the STDEV and AVERAGE functions:]</t>
  </si>
  <si>
    <t>7. Validation:</t>
  </si>
  <si>
    <t>[Calculate the correlation coefficient between the approx. and the STATA-derived scores:]</t>
  </si>
  <si>
    <t>See pages 73 - 75 in the note. The data in columns 2 - 6 are copies of columns 22 - 25 in the Data sheet, columns 7 is a copy of column 26.</t>
  </si>
  <si>
    <t>Approximate calculation of the Betti-Verma weights in Excel. Example: Magnitude sub-index</t>
  </si>
  <si>
    <t>Steps:</t>
  </si>
  <si>
    <t>Approx. in Excel</t>
  </si>
  <si>
    <t>Table of Contents</t>
  </si>
  <si>
    <t>Variables</t>
  </si>
  <si>
    <t>Data</t>
  </si>
  <si>
    <t>Betti_Verma</t>
  </si>
  <si>
    <t>Lessons from Typhoon Yolanda, Philippines</t>
  </si>
  <si>
    <t>Demo workbook</t>
  </si>
  <si>
    <t>Betti-Verma weights, page 76</t>
  </si>
  <si>
    <t>Additive aggregation</t>
  </si>
  <si>
    <t>Rescaled</t>
  </si>
  <si>
    <t>bv_affected</t>
  </si>
  <si>
    <t>bv_idpcumul</t>
  </si>
  <si>
    <t>bv_htotalimput</t>
  </si>
  <si>
    <t>bv_hpartialimput</t>
  </si>
  <si>
    <t>Weight</t>
  </si>
  <si>
    <t>Weight_name</t>
  </si>
  <si>
    <t>Betti-Verma weights, page 78</t>
  </si>
  <si>
    <t>bv_rimputAffect</t>
  </si>
  <si>
    <t>bv_ratioIDP</t>
  </si>
  <si>
    <t>bv_rimputDamaged</t>
  </si>
  <si>
    <t>Betti-Verma weights, page 79</t>
  </si>
  <si>
    <t>bv_poverty</t>
  </si>
  <si>
    <t>bv_TotalUW_Pc</t>
  </si>
  <si>
    <t>Multiplicative aggregation, page 80</t>
  </si>
  <si>
    <t>Artificially set minimum to 1</t>
  </si>
  <si>
    <t>Formula</t>
  </si>
  <si>
    <t xml:space="preserve"> =bv_affected*RC[-4]+bv_idpcumul*RC[-3]+bv_htotalimput*RC[-2]+bv_hpartialimput*RC[-1]</t>
  </si>
  <si>
    <t xml:space="preserve"> =100 * RC[-1] / MAX(magnitudescore)</t>
  </si>
  <si>
    <t xml:space="preserve"> =bv_rimputAffect*RC[-3]+bv_ratioIDP*RC[-2]+bv_rimputDamaged*RC[-1]</t>
  </si>
  <si>
    <t xml:space="preserve"> =100 * RC[-1] / MAX(intensityscore)</t>
  </si>
  <si>
    <t xml:space="preserve"> =bv_poverty*RC[-3]+bv_TotalUW_Pc*RC[-1]</t>
  </si>
  <si>
    <t xml:space="preserve"> = 100 * RC[-1] / MAX(preexistscore)</t>
  </si>
  <si>
    <t xml:space="preserve"> =RC[-20]*RC[-9]*RC[-2]</t>
  </si>
  <si>
    <t xml:space="preserve"> =100 * RC[-1] / MAX(UnmetNeedsMuliplic)</t>
  </si>
  <si>
    <t xml:space="preserve"> =RANK(RC[-2],UnmetNeedsMax100,0)</t>
  </si>
  <si>
    <t xml:space="preserve"> = 100 *RC[-1] / MAX(NeedsWinsor5High)</t>
  </si>
  <si>
    <t xml:space="preserve"> =RC[-1]*RC[-3]*RC[-16]</t>
  </si>
  <si>
    <t xml:space="preserve"> = 100  * RC[-1] / MAX(NeedsQuickDirty)</t>
  </si>
  <si>
    <t xml:space="preserve"> =RANK(RC[-2],NeedsQuickDirty,0)</t>
  </si>
  <si>
    <t>Overview of the formulas used in sheet DataWithFormulas</t>
  </si>
  <si>
    <t>Name</t>
  </si>
  <si>
    <t>Cells</t>
  </si>
  <si>
    <t>=DataWithFormulas!R2C16:R409C16</t>
  </si>
  <si>
    <t>=DataWithFormulas!R2C55:R409C55</t>
  </si>
  <si>
    <t>=Variables!R23C6</t>
  </si>
  <si>
    <t>=Variables!R26C6</t>
  </si>
  <si>
    <t>=Variables!R25C6</t>
  </si>
  <si>
    <t>=Variables!R24C6</t>
  </si>
  <si>
    <t>=Variables!R42C6</t>
  </si>
  <si>
    <t>=Variables!R36C6</t>
  </si>
  <si>
    <t>=Variables!R35C6</t>
  </si>
  <si>
    <t>=Variables!R37C6</t>
  </si>
  <si>
    <t>=Variables!R44C6</t>
  </si>
  <si>
    <t>BVapprox</t>
  </si>
  <si>
    <t>=Betti_Verma!R56C11:R59C11</t>
  </si>
  <si>
    <t>=DataWithFormulas!R2C2:R409C2</t>
  </si>
  <si>
    <t>=DataWithFormulas!R2C20:R409C20</t>
  </si>
  <si>
    <t>=DataWithFormulas!R2C18:R409C18</t>
  </si>
  <si>
    <t>=DataWithFormulas!R2C21:R409C21</t>
  </si>
  <si>
    <t>=DataWithFormulas!R2C19:R409C19</t>
  </si>
  <si>
    <t>=DataWithFormulas!R2C17:R409C17</t>
  </si>
  <si>
    <t>indicvalues</t>
  </si>
  <si>
    <t>=Betti_Verma!R5C2:R412C5</t>
  </si>
  <si>
    <t>=DataWithFormulas!R2C35:R409C35</t>
  </si>
  <si>
    <t>=DataWithFormulas!R2C34:R409C34</t>
  </si>
  <si>
    <t>=DataWithFormulas!R2C36:R409C36</t>
  </si>
  <si>
    <t>=DataWithFormulas!R2C28:R409C28</t>
  </si>
  <si>
    <t>=DataWithFormulas!R2C38:R409C38</t>
  </si>
  <si>
    <t>=DataWithFormulas!R2C37:R409C37</t>
  </si>
  <si>
    <t>=DataWithFormulas!R2C49:R409C49</t>
  </si>
  <si>
    <t>=DataWithFormulas!R2C22:R409C22</t>
  </si>
  <si>
    <t>=Betti_Verma!R5C2:R412C2</t>
  </si>
  <si>
    <t>=DataWithFormulas!R2C25:R409C25</t>
  </si>
  <si>
    <t>=Betti_Verma!R5C5:R412C5</t>
  </si>
  <si>
    <t>=DataWithFormulas!R2C24:R409C24</t>
  </si>
  <si>
    <t>=Betti_Verma!R5C4:R412C4</t>
  </si>
  <si>
    <t>=DataWithFormulas!R2C23:R409C23</t>
  </si>
  <si>
    <t>=Betti_Verma!R5C3:R412C3</t>
  </si>
  <si>
    <t>=DataWithFormulas!R2C27:R409C27</t>
  </si>
  <si>
    <t>=DataWithFormulas!R2C15:R409C15</t>
  </si>
  <si>
    <t>=DataWithFormulas!R2C26:R409C26</t>
  </si>
  <si>
    <t>=Betti_Verma!R5C6:R412C6</t>
  </si>
  <si>
    <t>=Betti_Verma!R5C7:R412C7</t>
  </si>
  <si>
    <t>=DataWithFormulas!R2C10:R409C10</t>
  </si>
  <si>
    <t>=DataWithFormulas!R2C11:R409C11</t>
  </si>
  <si>
    <t>=DataWithFormulas!R2C8:R409C8</t>
  </si>
  <si>
    <t>=DataWithFormulas!R2C9:R409C9</t>
  </si>
  <si>
    <t>=DataWithFormulas!R2C14:R409C14</t>
  </si>
  <si>
    <t>=DataWithFormulas!R2C56:R409C56</t>
  </si>
  <si>
    <t>=DataWithFormulas!R2C57:R409C57</t>
  </si>
  <si>
    <t>=DataWithFormulas!R2C58:R409C58</t>
  </si>
  <si>
    <t>=DataWithFormulas!R2C51:R409C51</t>
  </si>
  <si>
    <t>=DataWithFormulas!R2C52:R409C52</t>
  </si>
  <si>
    <t>=DataWithFormulas!R2C12:R409C12</t>
  </si>
  <si>
    <t>=DataWithFormulas!R2C13:R409C13</t>
  </si>
  <si>
    <t>=DataWithFormulas!R2C40:R409C40</t>
  </si>
  <si>
    <t>=DataWithFormulas!R2C39:R409C39</t>
  </si>
  <si>
    <t>=DataWithFormulas!R2C45:R409C45</t>
  </si>
  <si>
    <t>=DataWithFormulas!R2C44:R409C44</t>
  </si>
  <si>
    <t>=DataWithFormulas!R2C6:R409C6</t>
  </si>
  <si>
    <t>=DataWithFormulas!R2C7:R409C7</t>
  </si>
  <si>
    <t>=DataWithFormulas!R2C29:R409C29</t>
  </si>
  <si>
    <t>=DataWithFormulas!R2C31:R409C31</t>
  </si>
  <si>
    <t>=DataWithFormulas!R2C30:R409C30</t>
  </si>
  <si>
    <t>=DataWithFormulas!R2C1:R409C1</t>
  </si>
  <si>
    <t>=Betti_Verma!R5C1:R412C1</t>
  </si>
  <si>
    <t>=DataWithFormulas!R2C4:R409C4</t>
  </si>
  <si>
    <t>=DataWithFormulas!R2C5:R409C5</t>
  </si>
  <si>
    <t>=DataWithFormulas!R2C3:R409C3</t>
  </si>
  <si>
    <t>=DataWithFormulas!R2C32:R409C32</t>
  </si>
  <si>
    <t>=DataWithFormulas!R2C33:R409C33</t>
  </si>
  <si>
    <t>=DataWithFormulas!R2C53:R409C53</t>
  </si>
  <si>
    <t>=DataWithFormulas!R2C42:R409C42</t>
  </si>
  <si>
    <t>=DataWithFormulas!R2C46:R409C46</t>
  </si>
  <si>
    <t>=DataWithFormulas!R2C48:R409C48</t>
  </si>
  <si>
    <t>=DataWithFormulas!R2C47:R409C47</t>
  </si>
  <si>
    <t>=DataWithFormulas!R2C50:R409C50</t>
  </si>
  <si>
    <t>=DataWithFormulas!R2C54:R409C54</t>
  </si>
  <si>
    <t>=DataWithFormulas!R2C41:R409C41</t>
  </si>
  <si>
    <t>=DataWithFormulas!R2C43:R409C43</t>
  </si>
  <si>
    <t>RefersTo</t>
  </si>
  <si>
    <t xml:space="preserve"> =IF(RC[-1]&gt;0,LOG10(RC[-1]),"")</t>
  </si>
  <si>
    <t xml:space="preserve"> =IF(PERCENTRANK(UnmetNeedsMuliplic,RC[-4])&lt;0.95,RC[-4], PERCENTILE(UnmetNeedsMuliplic,0.95))</t>
  </si>
  <si>
    <t>DataWithFormulas</t>
  </si>
  <si>
    <t>Formulas</t>
  </si>
  <si>
    <t>NamedRanges</t>
  </si>
  <si>
    <t>Sheet</t>
  </si>
  <si>
    <t>Function</t>
  </si>
  <si>
    <t>Variable names and labels; weights</t>
  </si>
  <si>
    <t>As calculated in STATA; no formulas</t>
  </si>
  <si>
    <t>Demonstration of Betti-Verma weight calculation in Excel</t>
  </si>
  <si>
    <t>Convenience list of the named ranges used</t>
  </si>
  <si>
    <t>Overview of formulas used for: 1. Index calculation, 2. Winsorizing outliers, 3. Quick-and-dirty index</t>
  </si>
  <si>
    <t>See formula in sheet DataWithFormulas, as well as note pages 80 - 83</t>
  </si>
  <si>
    <t>Excel formulas for some of the calculated variables, notably indices and sub-indices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</si>
</sst>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0"/>
  </numFmts>
  <fonts count="11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sz val="20"/>
      <name val="Calibri"/>
      <family val="2"/>
    </font>
    <font>
      <b/>
      <sz val="14"/>
      <name val="Calibri"/>
      <family val="2"/>
    </font>
    <font>
      <u/>
      <sz val="11"/>
      <color theme="10"/>
      <name val="Calibri"/>
      <family val="2"/>
    </font>
    <font>
      <b/>
      <sz val="22"/>
      <name val="Calibri"/>
      <family val="2"/>
    </font>
    <font>
      <b/>
      <i/>
      <sz val="22"/>
      <name val="Calibri"/>
      <family val="2"/>
    </font>
    <font>
      <b/>
      <sz val="18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/>
  </cellStyleXfs>
  <cellXfs count="92">
    <xf numFmtId="0" fontId="0" fillId="0" borderId="0" xfId="0"/>
    <xf numFmtId="0" fontId="1" fillId="0" borderId="0" xfId="1"/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2" borderId="0" xfId="0" applyFont="1" applyFill="1"/>
    <xf numFmtId="0" fontId="0" fillId="2" borderId="0" xfId="0" applyFill="1"/>
    <xf numFmtId="0" fontId="2" fillId="3" borderId="0" xfId="0" applyFont="1" applyFill="1"/>
    <xf numFmtId="3" fontId="2" fillId="3" borderId="0" xfId="0" applyNumberFormat="1" applyFont="1" applyFill="1"/>
    <xf numFmtId="164" fontId="2" fillId="3" borderId="0" xfId="0" applyNumberFormat="1" applyFont="1" applyFill="1"/>
    <xf numFmtId="0" fontId="0" fillId="3" borderId="0" xfId="0" applyFill="1"/>
    <xf numFmtId="3" fontId="0" fillId="3" borderId="0" xfId="0" applyNumberFormat="1" applyFill="1"/>
    <xf numFmtId="164" fontId="0" fillId="3" borderId="0" xfId="0" applyNumberFormat="1" applyFill="1"/>
    <xf numFmtId="0" fontId="2" fillId="4" borderId="0" xfId="0" applyFont="1" applyFill="1"/>
    <xf numFmtId="0" fontId="0" fillId="4" borderId="0" xfId="0" applyFill="1"/>
    <xf numFmtId="0" fontId="2" fillId="5" borderId="0" xfId="0" applyFont="1" applyFill="1"/>
    <xf numFmtId="3" fontId="2" fillId="5" borderId="0" xfId="0" applyNumberFormat="1" applyFont="1" applyFill="1"/>
    <xf numFmtId="165" fontId="2" fillId="5" borderId="0" xfId="0" applyNumberFormat="1" applyFont="1" applyFill="1"/>
    <xf numFmtId="0" fontId="0" fillId="5" borderId="0" xfId="0" applyFill="1"/>
    <xf numFmtId="3" fontId="0" fillId="5" borderId="0" xfId="0" applyNumberFormat="1" applyFill="1"/>
    <xf numFmtId="165" fontId="0" fillId="5" borderId="0" xfId="0" applyNumberFormat="1" applyFill="1"/>
    <xf numFmtId="165" fontId="2" fillId="6" borderId="0" xfId="0" applyNumberFormat="1" applyFont="1" applyFill="1"/>
    <xf numFmtId="165" fontId="0" fillId="6" borderId="0" xfId="0" applyNumberFormat="1" applyFill="1"/>
    <xf numFmtId="165" fontId="2" fillId="7" borderId="0" xfId="0" applyNumberFormat="1" applyFont="1" applyFill="1"/>
    <xf numFmtId="165" fontId="0" fillId="7" borderId="0" xfId="0" applyNumberFormat="1" applyFill="1"/>
    <xf numFmtId="165" fontId="2" fillId="8" borderId="0" xfId="0" applyNumberFormat="1" applyFont="1" applyFill="1"/>
    <xf numFmtId="0" fontId="2" fillId="8" borderId="0" xfId="0" applyFont="1" applyFill="1"/>
    <xf numFmtId="165" fontId="0" fillId="8" borderId="0" xfId="0" applyNumberFormat="1" applyFill="1"/>
    <xf numFmtId="0" fontId="0" fillId="8" borderId="0" xfId="0" applyFill="1"/>
    <xf numFmtId="0" fontId="2" fillId="9" borderId="0" xfId="0" applyFont="1" applyFill="1"/>
    <xf numFmtId="3" fontId="2" fillId="9" borderId="0" xfId="0" applyNumberFormat="1" applyFont="1" applyFill="1"/>
    <xf numFmtId="165" fontId="2" fillId="9" borderId="0" xfId="0" applyNumberFormat="1" applyFont="1" applyFill="1"/>
    <xf numFmtId="0" fontId="0" fillId="9" borderId="0" xfId="0" applyFill="1"/>
    <xf numFmtId="3" fontId="0" fillId="9" borderId="0" xfId="0" applyNumberFormat="1" applyFill="1"/>
    <xf numFmtId="165" fontId="0" fillId="9" borderId="0" xfId="0" applyNumberFormat="1" applyFill="1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3" fontId="1" fillId="3" borderId="0" xfId="0" applyNumberFormat="1" applyFont="1" applyFill="1"/>
    <xf numFmtId="164" fontId="1" fillId="3" borderId="0" xfId="0" applyNumberFormat="1" applyFont="1" applyFill="1"/>
    <xf numFmtId="0" fontId="1" fillId="5" borderId="0" xfId="0" applyFont="1" applyFill="1"/>
    <xf numFmtId="3" fontId="1" fillId="5" borderId="0" xfId="0" applyNumberFormat="1" applyFont="1" applyFill="1"/>
    <xf numFmtId="165" fontId="1" fillId="5" borderId="0" xfId="0" applyNumberFormat="1" applyFont="1" applyFill="1"/>
    <xf numFmtId="165" fontId="1" fillId="6" borderId="0" xfId="0" applyNumberFormat="1" applyFont="1" applyFill="1"/>
    <xf numFmtId="165" fontId="1" fillId="7" borderId="0" xfId="0" applyNumberFormat="1" applyFont="1" applyFill="1"/>
    <xf numFmtId="165" fontId="1" fillId="8" borderId="0" xfId="0" applyNumberFormat="1" applyFont="1" applyFill="1"/>
    <xf numFmtId="0" fontId="1" fillId="8" borderId="0" xfId="0" applyFont="1" applyFill="1"/>
    <xf numFmtId="0" fontId="1" fillId="9" borderId="0" xfId="0" applyFont="1" applyFill="1"/>
    <xf numFmtId="3" fontId="1" fillId="9" borderId="0" xfId="0" applyNumberFormat="1" applyFont="1" applyFill="1"/>
    <xf numFmtId="0" fontId="2" fillId="10" borderId="0" xfId="0" applyFont="1" applyFill="1"/>
    <xf numFmtId="165" fontId="0" fillId="10" borderId="0" xfId="0" applyNumberFormat="1" applyFill="1"/>
    <xf numFmtId="0" fontId="0" fillId="0" borderId="0" xfId="0" applyFill="1" applyBorder="1" applyAlignment="1"/>
    <xf numFmtId="0" fontId="0" fillId="0" borderId="1" xfId="0" applyFill="1" applyBorder="1" applyAlignment="1"/>
    <xf numFmtId="0" fontId="3" fillId="0" borderId="2" xfId="0" applyFont="1" applyFill="1" applyBorder="1" applyAlignment="1">
      <alignment horizontal="center"/>
    </xf>
    <xf numFmtId="2" fontId="0" fillId="0" borderId="0" xfId="0" applyNumberFormat="1" applyFill="1" applyBorder="1" applyAlignment="1"/>
    <xf numFmtId="2" fontId="0" fillId="0" borderId="1" xfId="0" applyNumberFormat="1" applyFill="1" applyBorder="1" applyAlignment="1"/>
    <xf numFmtId="2" fontId="0" fillId="0" borderId="0" xfId="0" applyNumberFormat="1"/>
    <xf numFmtId="2" fontId="0" fillId="10" borderId="0" xfId="0" applyNumberFormat="1" applyFill="1"/>
    <xf numFmtId="0" fontId="2" fillId="11" borderId="0" xfId="0" applyFont="1" applyFill="1"/>
    <xf numFmtId="0" fontId="0" fillId="11" borderId="0" xfId="0" applyFill="1"/>
    <xf numFmtId="165" fontId="2" fillId="10" borderId="0" xfId="0" applyNumberFormat="1" applyFont="1" applyFill="1"/>
    <xf numFmtId="165" fontId="1" fillId="10" borderId="0" xfId="0" applyNumberFormat="1" applyFont="1" applyFill="1"/>
    <xf numFmtId="165" fontId="2" fillId="0" borderId="0" xfId="0" applyNumberFormat="1" applyFont="1" applyFill="1"/>
    <xf numFmtId="165" fontId="0" fillId="12" borderId="0" xfId="0" applyNumberFormat="1" applyFill="1"/>
    <xf numFmtId="0" fontId="5" fillId="8" borderId="0" xfId="0" applyFont="1" applyFill="1"/>
    <xf numFmtId="0" fontId="4" fillId="8" borderId="0" xfId="0" applyFont="1" applyFill="1"/>
    <xf numFmtId="0" fontId="6" fillId="0" borderId="0" xfId="0" applyFont="1"/>
    <xf numFmtId="0" fontId="0" fillId="2" borderId="0" xfId="0" applyFont="1" applyFill="1"/>
    <xf numFmtId="2" fontId="0" fillId="2" borderId="0" xfId="0" applyNumberFormat="1" applyFill="1"/>
    <xf numFmtId="0" fontId="4" fillId="0" borderId="0" xfId="0" applyFont="1"/>
    <xf numFmtId="0" fontId="7" fillId="0" borderId="0" xfId="2"/>
    <xf numFmtId="0" fontId="8" fillId="0" borderId="0" xfId="0" applyFont="1"/>
    <xf numFmtId="0" fontId="9" fillId="0" borderId="0" xfId="0" applyFont="1"/>
    <xf numFmtId="165" fontId="1" fillId="0" borderId="0" xfId="0" applyNumberFormat="1" applyFont="1" applyFill="1"/>
    <xf numFmtId="165" fontId="2" fillId="13" borderId="0" xfId="0" applyNumberFormat="1" applyFont="1" applyFill="1"/>
    <xf numFmtId="165" fontId="0" fillId="13" borderId="0" xfId="0" applyNumberFormat="1" applyFill="1"/>
    <xf numFmtId="165" fontId="2" fillId="14" borderId="0" xfId="0" applyNumberFormat="1" applyFont="1" applyFill="1"/>
    <xf numFmtId="165" fontId="0" fillId="14" borderId="0" xfId="0" applyNumberFormat="1" applyFill="1"/>
    <xf numFmtId="165" fontId="2" fillId="15" borderId="0" xfId="0" applyNumberFormat="1" applyFont="1" applyFill="1"/>
    <xf numFmtId="165" fontId="0" fillId="15" borderId="0" xfId="0" applyNumberFormat="1" applyFill="1"/>
    <xf numFmtId="0" fontId="10" fillId="0" borderId="0" xfId="0" applyFont="1" applyAlignment="1">
      <alignment horizontal="left"/>
    </xf>
    <xf numFmtId="49" fontId="0" fillId="0" borderId="0" xfId="0" applyNumberFormat="1"/>
    <xf numFmtId="49" fontId="2" fillId="0" borderId="0" xfId="0" applyNumberFormat="1" applyFont="1"/>
    <xf numFmtId="49" fontId="2" fillId="0" borderId="0" xfId="0" applyNumberFormat="1" applyFont="1" applyAlignment="1">
      <alignment wrapText="1"/>
    </xf>
    <xf numFmtId="49" fontId="0" fillId="0" borderId="0" xfId="0" applyNumberFormat="1" applyAlignment="1">
      <alignment wrapText="1"/>
    </xf>
    <xf numFmtId="49" fontId="2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165" fontId="1" fillId="13" borderId="0" xfId="0" applyNumberFormat="1" applyFont="1" applyFill="1"/>
    <xf numFmtId="165" fontId="1" fillId="15" borderId="0" xfId="0" applyNumberFormat="1" applyFont="1" applyFill="1"/>
    <xf numFmtId="165" fontId="1" fillId="14" borderId="0" xfId="0" applyNumberFormat="1" applyFont="1" applyFill="1"/>
    <xf numFmtId="165" fontId="1" fillId="11" borderId="0" xfId="0" applyNumberFormat="1" applyFont="1" applyFill="1"/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tabSelected="1" workbookViewId="0"/>
  </sheetViews>
  <sheetFormatPr defaultRowHeight="15"/>
  <cols>
    <col min="1" max="1" width="24" customWidth="1"/>
    <col min="2" max="2" width="91.42578125" customWidth="1"/>
  </cols>
  <sheetData>
    <row r="1" spans="1:2" ht="28.5">
      <c r="A1" s="72"/>
    </row>
    <row r="2" spans="1:2" ht="28.5">
      <c r="A2" s="73" t="s">
        <v>989</v>
      </c>
    </row>
    <row r="3" spans="1:2" ht="28.5">
      <c r="A3" s="73"/>
    </row>
    <row r="4" spans="1:2" ht="18.75">
      <c r="A4" s="67" t="s">
        <v>990</v>
      </c>
    </row>
    <row r="7" spans="1:2" ht="18.75">
      <c r="A7" s="70" t="s">
        <v>985</v>
      </c>
    </row>
    <row r="8" spans="1:2" ht="18.75">
      <c r="A8" s="70"/>
    </row>
    <row r="9" spans="1:2" s="2" customFormat="1">
      <c r="A9" s="2" t="s">
        <v>1110</v>
      </c>
      <c r="B9" s="2" t="s">
        <v>1111</v>
      </c>
    </row>
    <row r="10" spans="1:2">
      <c r="A10" s="71" t="s">
        <v>986</v>
      </c>
      <c r="B10" s="3" t="s">
        <v>1112</v>
      </c>
    </row>
    <row r="11" spans="1:2">
      <c r="A11" s="71" t="s">
        <v>987</v>
      </c>
      <c r="B11" s="3" t="s">
        <v>1113</v>
      </c>
    </row>
    <row r="12" spans="1:2">
      <c r="A12" s="71" t="s">
        <v>1107</v>
      </c>
      <c r="B12" s="3" t="s">
        <v>1118</v>
      </c>
    </row>
    <row r="13" spans="1:2">
      <c r="A13" s="71" t="s">
        <v>1108</v>
      </c>
      <c r="B13" s="3" t="s">
        <v>1116</v>
      </c>
    </row>
    <row r="14" spans="1:2">
      <c r="A14" s="71" t="s">
        <v>988</v>
      </c>
      <c r="B14" s="3" t="s">
        <v>1114</v>
      </c>
    </row>
    <row r="15" spans="1:2">
      <c r="A15" s="71" t="s">
        <v>1109</v>
      </c>
      <c r="B15" s="3" t="s">
        <v>1115</v>
      </c>
    </row>
  </sheetData>
  <hyperlinks>
    <hyperlink ref="A10" location="Variables!A1" display="Variables"/>
    <hyperlink ref="A11" location="Data!A1" display="Data"/>
    <hyperlink ref="A12" location="DataWithFormulas!A1" display="DataWithFormulas"/>
    <hyperlink ref="A13" location="Formulas!A1" display="Formulas"/>
    <hyperlink ref="A14" location="Betti_Verma!A1" display="Betti_Verma"/>
    <hyperlink ref="A15" location="NamedRanges!A1" display="NamedRanges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59"/>
  <sheetViews>
    <sheetView workbookViewId="0"/>
  </sheetViews>
  <sheetFormatPr defaultRowHeight="15"/>
  <cols>
    <col min="1" max="1" width="7.85546875" style="5" bestFit="1" customWidth="1"/>
    <col min="2" max="2" width="22.28515625" bestFit="1" customWidth="1"/>
    <col min="3" max="3" width="73.140625" bestFit="1" customWidth="1"/>
    <col min="4" max="4" width="34.28515625" customWidth="1"/>
    <col min="5" max="5" width="21" customWidth="1"/>
  </cols>
  <sheetData>
    <row r="1" spans="1:6" s="2" customFormat="1">
      <c r="A1" s="4" t="s">
        <v>946</v>
      </c>
      <c r="B1" s="2" t="s">
        <v>947</v>
      </c>
      <c r="C1" s="2" t="s">
        <v>948</v>
      </c>
      <c r="D1" s="2" t="s">
        <v>949</v>
      </c>
      <c r="E1" s="2" t="s">
        <v>999</v>
      </c>
      <c r="F1" s="2" t="s">
        <v>998</v>
      </c>
    </row>
    <row r="2" spans="1:6">
      <c r="A2" s="5">
        <v>1</v>
      </c>
      <c r="B2" s="36" t="s">
        <v>0</v>
      </c>
      <c r="C2" s="1" t="s">
        <v>896</v>
      </c>
    </row>
    <row r="3" spans="1:6">
      <c r="A3" s="5">
        <v>2</v>
      </c>
      <c r="B3" s="37" t="s">
        <v>1</v>
      </c>
      <c r="C3" s="1" t="s">
        <v>1</v>
      </c>
    </row>
    <row r="4" spans="1:6">
      <c r="A4" s="5">
        <v>3</v>
      </c>
      <c r="B4" s="37" t="s">
        <v>2</v>
      </c>
      <c r="C4" s="1" t="s">
        <v>897</v>
      </c>
    </row>
    <row r="5" spans="1:6">
      <c r="A5" s="5">
        <v>4</v>
      </c>
      <c r="B5" s="37" t="s">
        <v>6</v>
      </c>
      <c r="C5" s="1" t="s">
        <v>898</v>
      </c>
    </row>
    <row r="6" spans="1:6">
      <c r="A6" s="5">
        <v>5</v>
      </c>
      <c r="B6" s="37" t="s">
        <v>10</v>
      </c>
      <c r="C6" s="1" t="s">
        <v>899</v>
      </c>
    </row>
    <row r="7" spans="1:6">
      <c r="A7" s="5">
        <v>6</v>
      </c>
      <c r="B7" s="37" t="s">
        <v>14</v>
      </c>
      <c r="C7" s="1" t="s">
        <v>900</v>
      </c>
    </row>
    <row r="8" spans="1:6">
      <c r="A8" s="5">
        <v>7</v>
      </c>
      <c r="B8" s="37" t="s">
        <v>31</v>
      </c>
      <c r="C8" s="1" t="s">
        <v>901</v>
      </c>
    </row>
    <row r="9" spans="1:6">
      <c r="A9" s="5">
        <v>8</v>
      </c>
      <c r="B9" s="38" t="s">
        <v>48</v>
      </c>
      <c r="C9" s="1" t="s">
        <v>902</v>
      </c>
    </row>
    <row r="10" spans="1:6">
      <c r="A10" s="5">
        <v>9</v>
      </c>
      <c r="B10" s="37" t="s">
        <v>438</v>
      </c>
      <c r="C10" s="1" t="s">
        <v>903</v>
      </c>
    </row>
    <row r="11" spans="1:6">
      <c r="A11" s="5">
        <v>10</v>
      </c>
      <c r="B11" s="37" t="s">
        <v>847</v>
      </c>
      <c r="C11" s="1" t="s">
        <v>904</v>
      </c>
    </row>
    <row r="12" spans="1:6">
      <c r="A12" s="5">
        <v>11</v>
      </c>
      <c r="B12" s="37" t="s">
        <v>848</v>
      </c>
      <c r="C12" s="1" t="s">
        <v>905</v>
      </c>
    </row>
    <row r="13" spans="1:6">
      <c r="A13" s="5">
        <v>12</v>
      </c>
      <c r="B13" s="39" t="s">
        <v>849</v>
      </c>
      <c r="C13" s="1" t="s">
        <v>906</v>
      </c>
    </row>
    <row r="14" spans="1:6">
      <c r="A14" s="5">
        <v>13</v>
      </c>
      <c r="B14" s="39" t="s">
        <v>850</v>
      </c>
      <c r="C14" s="1" t="s">
        <v>907</v>
      </c>
    </row>
    <row r="15" spans="1:6">
      <c r="A15" s="5">
        <v>14</v>
      </c>
      <c r="B15" s="40" t="s">
        <v>851</v>
      </c>
      <c r="C15" s="1" t="s">
        <v>908</v>
      </c>
    </row>
    <row r="16" spans="1:6">
      <c r="A16" s="5">
        <v>15</v>
      </c>
      <c r="B16" s="41" t="s">
        <v>852</v>
      </c>
      <c r="C16" s="1" t="s">
        <v>852</v>
      </c>
    </row>
    <row r="17" spans="1:6">
      <c r="A17" s="5">
        <v>16</v>
      </c>
      <c r="B17" s="42" t="s">
        <v>853</v>
      </c>
      <c r="C17" s="1" t="s">
        <v>909</v>
      </c>
    </row>
    <row r="18" spans="1:6">
      <c r="A18" s="5">
        <v>17</v>
      </c>
      <c r="B18" s="42" t="s">
        <v>854</v>
      </c>
      <c r="C18" s="1" t="s">
        <v>910</v>
      </c>
    </row>
    <row r="19" spans="1:6">
      <c r="A19" s="5">
        <v>18</v>
      </c>
      <c r="B19" s="42" t="s">
        <v>855</v>
      </c>
      <c r="C19" s="1" t="s">
        <v>911</v>
      </c>
    </row>
    <row r="20" spans="1:6">
      <c r="A20" s="5">
        <v>19</v>
      </c>
      <c r="B20" s="42" t="s">
        <v>856</v>
      </c>
      <c r="C20" s="1" t="s">
        <v>912</v>
      </c>
    </row>
    <row r="21" spans="1:6">
      <c r="A21" s="5">
        <v>20</v>
      </c>
      <c r="B21" s="42" t="s">
        <v>857</v>
      </c>
      <c r="C21" s="1" t="s">
        <v>913</v>
      </c>
    </row>
    <row r="22" spans="1:6">
      <c r="A22" s="5">
        <v>21</v>
      </c>
      <c r="B22" s="42" t="s">
        <v>858</v>
      </c>
      <c r="C22" s="1" t="s">
        <v>914</v>
      </c>
    </row>
    <row r="23" spans="1:6">
      <c r="A23" s="5">
        <v>22</v>
      </c>
      <c r="B23" s="43" t="s">
        <v>859</v>
      </c>
      <c r="C23" s="1" t="s">
        <v>915</v>
      </c>
      <c r="D23" s="43" t="s">
        <v>991</v>
      </c>
      <c r="E23" s="43" t="s">
        <v>994</v>
      </c>
      <c r="F23" s="43">
        <v>0.34150000000000003</v>
      </c>
    </row>
    <row r="24" spans="1:6">
      <c r="A24" s="5">
        <v>23</v>
      </c>
      <c r="B24" s="43" t="s">
        <v>860</v>
      </c>
      <c r="C24" s="1" t="s">
        <v>916</v>
      </c>
      <c r="D24" s="43" t="s">
        <v>991</v>
      </c>
      <c r="E24" s="43" t="s">
        <v>995</v>
      </c>
      <c r="F24" s="43">
        <v>0.1663</v>
      </c>
    </row>
    <row r="25" spans="1:6">
      <c r="A25" s="5">
        <v>24</v>
      </c>
      <c r="B25" s="43" t="s">
        <v>861</v>
      </c>
      <c r="C25" s="1" t="s">
        <v>917</v>
      </c>
      <c r="D25" s="43" t="s">
        <v>991</v>
      </c>
      <c r="E25" s="43" t="s">
        <v>996</v>
      </c>
      <c r="F25" s="43">
        <v>0.22589999999999999</v>
      </c>
    </row>
    <row r="26" spans="1:6">
      <c r="A26" s="5">
        <v>25</v>
      </c>
      <c r="B26" s="43" t="s">
        <v>862</v>
      </c>
      <c r="C26" s="1" t="s">
        <v>918</v>
      </c>
      <c r="D26" s="43" t="s">
        <v>991</v>
      </c>
      <c r="E26" s="43" t="s">
        <v>997</v>
      </c>
      <c r="F26" s="43">
        <v>0.26629999999999998</v>
      </c>
    </row>
    <row r="27" spans="1:6">
      <c r="A27" s="5">
        <v>26</v>
      </c>
      <c r="B27" s="62" t="s">
        <v>863</v>
      </c>
      <c r="C27" s="1" t="s">
        <v>919</v>
      </c>
      <c r="D27" t="s">
        <v>992</v>
      </c>
    </row>
    <row r="28" spans="1:6">
      <c r="A28" s="5">
        <v>27</v>
      </c>
      <c r="B28" s="62" t="s">
        <v>864</v>
      </c>
      <c r="C28" s="1" t="s">
        <v>920</v>
      </c>
      <c r="D28" t="s">
        <v>993</v>
      </c>
    </row>
    <row r="29" spans="1:6">
      <c r="A29" s="5">
        <v>28</v>
      </c>
      <c r="B29" s="44" t="s">
        <v>865</v>
      </c>
      <c r="C29" s="1" t="s">
        <v>865</v>
      </c>
    </row>
    <row r="30" spans="1:6">
      <c r="A30" s="5">
        <v>29</v>
      </c>
      <c r="B30" s="44" t="s">
        <v>866</v>
      </c>
      <c r="C30" s="1" t="s">
        <v>921</v>
      </c>
    </row>
    <row r="31" spans="1:6">
      <c r="A31" s="5">
        <v>30</v>
      </c>
      <c r="B31" s="44" t="s">
        <v>867</v>
      </c>
      <c r="C31" s="1" t="s">
        <v>922</v>
      </c>
    </row>
    <row r="32" spans="1:6">
      <c r="A32" s="5">
        <v>31</v>
      </c>
      <c r="B32" s="44" t="s">
        <v>868</v>
      </c>
      <c r="C32" s="1" t="s">
        <v>923</v>
      </c>
    </row>
    <row r="33" spans="1:6">
      <c r="A33" s="5">
        <v>32</v>
      </c>
      <c r="B33" s="44" t="s">
        <v>869</v>
      </c>
      <c r="C33" s="1" t="s">
        <v>924</v>
      </c>
    </row>
    <row r="34" spans="1:6">
      <c r="A34" s="5">
        <v>33</v>
      </c>
      <c r="B34" s="44" t="s">
        <v>870</v>
      </c>
      <c r="C34" s="1" t="s">
        <v>925</v>
      </c>
    </row>
    <row r="35" spans="1:6">
      <c r="A35" s="5">
        <v>34</v>
      </c>
      <c r="B35" s="44" t="s">
        <v>871</v>
      </c>
      <c r="C35" s="1" t="s">
        <v>926</v>
      </c>
      <c r="D35" s="44" t="s">
        <v>1000</v>
      </c>
      <c r="E35" s="44" t="s">
        <v>1001</v>
      </c>
      <c r="F35" s="44">
        <v>0.25779999999999997</v>
      </c>
    </row>
    <row r="36" spans="1:6">
      <c r="A36" s="5">
        <v>35</v>
      </c>
      <c r="B36" s="44" t="s">
        <v>872</v>
      </c>
      <c r="C36" s="1" t="s">
        <v>927</v>
      </c>
      <c r="D36" s="44" t="s">
        <v>1000</v>
      </c>
      <c r="E36" s="44" t="s">
        <v>1002</v>
      </c>
      <c r="F36" s="44">
        <v>0.33850000000000002</v>
      </c>
    </row>
    <row r="37" spans="1:6">
      <c r="A37" s="5">
        <v>36</v>
      </c>
      <c r="B37" s="44" t="s">
        <v>873</v>
      </c>
      <c r="C37" s="1" t="s">
        <v>928</v>
      </c>
      <c r="D37" s="44" t="s">
        <v>1000</v>
      </c>
      <c r="E37" s="44" t="s">
        <v>1003</v>
      </c>
      <c r="F37" s="44">
        <v>0.4037</v>
      </c>
    </row>
    <row r="38" spans="1:6">
      <c r="A38" s="5">
        <v>37</v>
      </c>
      <c r="B38" s="88" t="s">
        <v>874</v>
      </c>
      <c r="C38" s="1" t="s">
        <v>929</v>
      </c>
      <c r="D38" t="s">
        <v>992</v>
      </c>
    </row>
    <row r="39" spans="1:6">
      <c r="A39" s="5">
        <v>38</v>
      </c>
      <c r="B39" s="88" t="s">
        <v>875</v>
      </c>
      <c r="C39" s="1" t="s">
        <v>930</v>
      </c>
      <c r="D39" t="s">
        <v>993</v>
      </c>
    </row>
    <row r="40" spans="1:6">
      <c r="A40" s="5">
        <v>39</v>
      </c>
      <c r="B40" s="45" t="s">
        <v>876</v>
      </c>
      <c r="C40" s="1" t="s">
        <v>876</v>
      </c>
    </row>
    <row r="41" spans="1:6">
      <c r="A41" s="5">
        <v>40</v>
      </c>
      <c r="B41" s="45" t="s">
        <v>877</v>
      </c>
      <c r="C41" s="1" t="s">
        <v>931</v>
      </c>
    </row>
    <row r="42" spans="1:6">
      <c r="A42" s="5">
        <v>41</v>
      </c>
      <c r="B42" s="45" t="s">
        <v>878</v>
      </c>
      <c r="C42" s="1" t="s">
        <v>932</v>
      </c>
      <c r="D42" s="45" t="s">
        <v>1004</v>
      </c>
      <c r="E42" s="45" t="s">
        <v>1005</v>
      </c>
      <c r="F42" s="45">
        <v>0.58340000000000003</v>
      </c>
    </row>
    <row r="43" spans="1:6">
      <c r="A43" s="5">
        <v>42</v>
      </c>
      <c r="B43" s="45" t="s">
        <v>879</v>
      </c>
      <c r="C43" s="1" t="s">
        <v>933</v>
      </c>
      <c r="D43" s="74"/>
      <c r="E43" s="74"/>
      <c r="F43" s="74"/>
    </row>
    <row r="44" spans="1:6">
      <c r="A44" s="5">
        <v>43</v>
      </c>
      <c r="B44" s="45" t="s">
        <v>880</v>
      </c>
      <c r="C44" s="1" t="s">
        <v>934</v>
      </c>
      <c r="D44" s="45" t="s">
        <v>1004</v>
      </c>
      <c r="E44" s="45" t="s">
        <v>1006</v>
      </c>
      <c r="F44" s="45">
        <v>0.41660000000000003</v>
      </c>
    </row>
    <row r="45" spans="1:6">
      <c r="A45" s="5">
        <v>44</v>
      </c>
      <c r="B45" s="89" t="s">
        <v>881</v>
      </c>
      <c r="C45" s="1" t="s">
        <v>935</v>
      </c>
      <c r="D45" t="s">
        <v>992</v>
      </c>
    </row>
    <row r="46" spans="1:6">
      <c r="A46" s="5">
        <v>45</v>
      </c>
      <c r="B46" s="89" t="s">
        <v>882</v>
      </c>
      <c r="C46" s="1" t="s">
        <v>936</v>
      </c>
      <c r="D46" t="s">
        <v>993</v>
      </c>
    </row>
    <row r="47" spans="1:6">
      <c r="A47" s="5">
        <v>46</v>
      </c>
      <c r="B47" s="46" t="s">
        <v>883</v>
      </c>
      <c r="C47" s="1" t="s">
        <v>883</v>
      </c>
    </row>
    <row r="48" spans="1:6">
      <c r="A48" s="5">
        <v>47</v>
      </c>
      <c r="B48" s="90" t="s">
        <v>884</v>
      </c>
      <c r="C48" s="1" t="s">
        <v>937</v>
      </c>
      <c r="D48" s="3" t="s">
        <v>1007</v>
      </c>
    </row>
    <row r="49" spans="1:4">
      <c r="A49" s="5">
        <v>48</v>
      </c>
      <c r="B49" s="90" t="s">
        <v>885</v>
      </c>
      <c r="C49" s="1" t="s">
        <v>938</v>
      </c>
      <c r="D49" s="3" t="s">
        <v>993</v>
      </c>
    </row>
    <row r="50" spans="1:4">
      <c r="A50" s="5">
        <v>49</v>
      </c>
      <c r="B50" s="46" t="s">
        <v>886</v>
      </c>
      <c r="C50" s="1" t="s">
        <v>939</v>
      </c>
    </row>
    <row r="51" spans="1:4">
      <c r="A51" s="5">
        <v>50</v>
      </c>
      <c r="B51" s="47" t="s">
        <v>887</v>
      </c>
      <c r="C51" s="1" t="s">
        <v>940</v>
      </c>
    </row>
    <row r="52" spans="1:4">
      <c r="A52" s="5">
        <v>51</v>
      </c>
      <c r="B52" s="46" t="s">
        <v>888</v>
      </c>
      <c r="C52" s="1" t="s">
        <v>941</v>
      </c>
      <c r="D52" s="3" t="s">
        <v>1117</v>
      </c>
    </row>
    <row r="53" spans="1:4">
      <c r="A53" s="5">
        <v>52</v>
      </c>
      <c r="B53" s="46" t="s">
        <v>889</v>
      </c>
      <c r="C53" s="1" t="s">
        <v>942</v>
      </c>
      <c r="D53" s="3" t="s">
        <v>1117</v>
      </c>
    </row>
    <row r="54" spans="1:4">
      <c r="A54" s="5">
        <v>53</v>
      </c>
      <c r="B54" s="46" t="s">
        <v>890</v>
      </c>
      <c r="C54" s="1" t="s">
        <v>943</v>
      </c>
    </row>
    <row r="55" spans="1:4">
      <c r="A55" s="5">
        <v>54</v>
      </c>
      <c r="B55" s="48" t="s">
        <v>891</v>
      </c>
      <c r="C55" s="1" t="s">
        <v>891</v>
      </c>
    </row>
    <row r="56" spans="1:4">
      <c r="A56" s="5">
        <v>55</v>
      </c>
      <c r="B56" s="49" t="s">
        <v>892</v>
      </c>
      <c r="C56" s="1" t="s">
        <v>909</v>
      </c>
      <c r="D56" s="3" t="s">
        <v>1008</v>
      </c>
    </row>
    <row r="57" spans="1:4">
      <c r="A57" s="5">
        <v>56</v>
      </c>
      <c r="B57" s="91" t="s">
        <v>893</v>
      </c>
      <c r="C57" s="1" t="s">
        <v>944</v>
      </c>
    </row>
    <row r="58" spans="1:4">
      <c r="A58" s="5">
        <v>57</v>
      </c>
      <c r="B58" s="91" t="s">
        <v>894</v>
      </c>
      <c r="C58" s="1" t="s">
        <v>944</v>
      </c>
    </row>
    <row r="59" spans="1:4">
      <c r="A59" s="5">
        <v>58</v>
      </c>
      <c r="B59" s="48" t="s">
        <v>895</v>
      </c>
      <c r="C59" s="1" t="s">
        <v>945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F409"/>
  <sheetViews>
    <sheetView workbookViewId="0"/>
  </sheetViews>
  <sheetFormatPr defaultRowHeight="15"/>
  <cols>
    <col min="1" max="1" width="6" style="7" customWidth="1"/>
    <col min="2" max="2" width="12.85546875" style="11" bestFit="1" customWidth="1"/>
    <col min="3" max="3" width="11.28515625" style="11" bestFit="1" customWidth="1"/>
    <col min="4" max="4" width="33.28515625" style="11" customWidth="1"/>
    <col min="5" max="5" width="11" style="11" bestFit="1" customWidth="1"/>
    <col min="6" max="6" width="16.28515625" style="11" customWidth="1"/>
    <col min="7" max="7" width="13.140625" style="11" bestFit="1" customWidth="1"/>
    <col min="8" max="8" width="27.42578125" style="15" customWidth="1"/>
    <col min="9" max="9" width="16.42578125" style="11" bestFit="1" customWidth="1"/>
    <col min="10" max="10" width="15.42578125" style="11" bestFit="1" customWidth="1"/>
    <col min="11" max="11" width="11.85546875" style="11" bestFit="1" customWidth="1"/>
    <col min="12" max="13" width="18.5703125" style="12" bestFit="1" customWidth="1"/>
    <col min="14" max="14" width="9.28515625" style="13" bestFit="1" customWidth="1"/>
    <col min="15" max="15" width="12.28515625" style="19" bestFit="1" customWidth="1"/>
    <col min="16" max="21" width="18.5703125" style="20" bestFit="1" customWidth="1"/>
    <col min="22" max="22" width="14.42578125" style="21" bestFit="1" customWidth="1"/>
    <col min="23" max="23" width="15.28515625" style="21" bestFit="1" customWidth="1"/>
    <col min="24" max="24" width="17.7109375" style="21" bestFit="1" customWidth="1"/>
    <col min="25" max="25" width="19.28515625" style="21" bestFit="1" customWidth="1"/>
    <col min="26" max="26" width="15.42578125" style="21" bestFit="1" customWidth="1"/>
    <col min="27" max="27" width="14" style="21" bestFit="1" customWidth="1"/>
    <col min="28" max="28" width="10.140625" style="23" bestFit="1" customWidth="1"/>
    <col min="29" max="29" width="10.5703125" style="23" bestFit="1" customWidth="1"/>
    <col min="30" max="30" width="8.140625" style="23" customWidth="1"/>
    <col min="31" max="31" width="13.5703125" style="23" bestFit="1" customWidth="1"/>
    <col min="32" max="32" width="12.42578125" style="23" bestFit="1" customWidth="1"/>
    <col min="33" max="33" width="15.42578125" style="23" bestFit="1" customWidth="1"/>
    <col min="34" max="34" width="19.28515625" style="23" bestFit="1" customWidth="1"/>
    <col min="35" max="35" width="14.85546875" style="23" bestFit="1" customWidth="1"/>
    <col min="36" max="36" width="22.28515625" style="23" bestFit="1" customWidth="1"/>
    <col min="37" max="37" width="13.7109375" style="23" bestFit="1" customWidth="1"/>
    <col min="38" max="38" width="15.7109375" style="23" bestFit="1" customWidth="1"/>
    <col min="39" max="39" width="12.42578125" style="25" bestFit="1" customWidth="1"/>
    <col min="40" max="40" width="11.42578125" style="25" bestFit="1" customWidth="1"/>
    <col min="41" max="41" width="12.7109375" style="25" bestFit="1" customWidth="1"/>
    <col min="42" max="42" width="11.85546875" style="25" bestFit="1" customWidth="1"/>
    <col min="43" max="43" width="16.85546875" style="25" bestFit="1" customWidth="1"/>
    <col min="44" max="44" width="13.140625" style="25" bestFit="1" customWidth="1"/>
    <col min="45" max="45" width="15.140625" style="25" bestFit="1" customWidth="1"/>
    <col min="46" max="46" width="13.5703125" style="28" bestFit="1" customWidth="1"/>
    <col min="47" max="47" width="20.42578125" style="28" bestFit="1" customWidth="1"/>
    <col min="48" max="48" width="20" style="28" bestFit="1" customWidth="1"/>
    <col min="49" max="49" width="17.85546875" style="28" bestFit="1" customWidth="1"/>
    <col min="50" max="50" width="17.42578125" style="29" bestFit="1" customWidth="1"/>
    <col min="51" max="51" width="18.42578125" style="28" bestFit="1" customWidth="1"/>
    <col min="52" max="52" width="20.28515625" style="28" bestFit="1" customWidth="1"/>
    <col min="53" max="53" width="12.140625" style="28" bestFit="1" customWidth="1"/>
    <col min="54" max="54" width="19.42578125" style="33" bestFit="1" customWidth="1"/>
    <col min="55" max="55" width="18.28515625" style="34" customWidth="1"/>
    <col min="56" max="56" width="16.140625" style="35" bestFit="1" customWidth="1"/>
    <col min="57" max="57" width="18.85546875" style="35" bestFit="1" customWidth="1"/>
    <col min="58" max="58" width="16.140625" style="33" bestFit="1" customWidth="1"/>
  </cols>
  <sheetData>
    <row r="1" spans="1:58" s="2" customFormat="1">
      <c r="A1" s="6" t="s">
        <v>0</v>
      </c>
      <c r="B1" s="8" t="s">
        <v>1</v>
      </c>
      <c r="C1" s="8" t="s">
        <v>2</v>
      </c>
      <c r="D1" s="8" t="s">
        <v>6</v>
      </c>
      <c r="E1" s="8" t="s">
        <v>10</v>
      </c>
      <c r="F1" s="8" t="s">
        <v>14</v>
      </c>
      <c r="G1" s="8" t="s">
        <v>31</v>
      </c>
      <c r="H1" s="14" t="s">
        <v>48</v>
      </c>
      <c r="I1" s="8" t="s">
        <v>438</v>
      </c>
      <c r="J1" s="8" t="s">
        <v>847</v>
      </c>
      <c r="K1" s="8" t="s">
        <v>848</v>
      </c>
      <c r="L1" s="9" t="s">
        <v>849</v>
      </c>
      <c r="M1" s="9" t="s">
        <v>850</v>
      </c>
      <c r="N1" s="10" t="s">
        <v>851</v>
      </c>
      <c r="O1" s="16" t="s">
        <v>852</v>
      </c>
      <c r="P1" s="17" t="s">
        <v>853</v>
      </c>
      <c r="Q1" s="17" t="s">
        <v>854</v>
      </c>
      <c r="R1" s="17" t="s">
        <v>855</v>
      </c>
      <c r="S1" s="17" t="s">
        <v>856</v>
      </c>
      <c r="T1" s="17" t="s">
        <v>857</v>
      </c>
      <c r="U1" s="17" t="s">
        <v>858</v>
      </c>
      <c r="V1" s="18" t="s">
        <v>859</v>
      </c>
      <c r="W1" s="18" t="s">
        <v>860</v>
      </c>
      <c r="X1" s="18" t="s">
        <v>861</v>
      </c>
      <c r="Y1" s="18" t="s">
        <v>862</v>
      </c>
      <c r="Z1" s="18" t="s">
        <v>863</v>
      </c>
      <c r="AA1" s="18" t="s">
        <v>864</v>
      </c>
      <c r="AB1" s="22" t="s">
        <v>865</v>
      </c>
      <c r="AC1" s="22" t="s">
        <v>866</v>
      </c>
      <c r="AD1" s="22" t="s">
        <v>867</v>
      </c>
      <c r="AE1" s="22" t="s">
        <v>868</v>
      </c>
      <c r="AF1" s="22" t="s">
        <v>869</v>
      </c>
      <c r="AG1" s="22" t="s">
        <v>870</v>
      </c>
      <c r="AH1" s="22" t="s">
        <v>871</v>
      </c>
      <c r="AI1" s="22" t="s">
        <v>872</v>
      </c>
      <c r="AJ1" s="22" t="s">
        <v>873</v>
      </c>
      <c r="AK1" s="22" t="s">
        <v>874</v>
      </c>
      <c r="AL1" s="22" t="s">
        <v>875</v>
      </c>
      <c r="AM1" s="24" t="s">
        <v>876</v>
      </c>
      <c r="AN1" s="24" t="s">
        <v>877</v>
      </c>
      <c r="AO1" s="24" t="s">
        <v>878</v>
      </c>
      <c r="AP1" s="24" t="s">
        <v>879</v>
      </c>
      <c r="AQ1" s="24" t="s">
        <v>880</v>
      </c>
      <c r="AR1" s="24" t="s">
        <v>881</v>
      </c>
      <c r="AS1" s="24" t="s">
        <v>882</v>
      </c>
      <c r="AT1" s="26" t="s">
        <v>883</v>
      </c>
      <c r="AU1" s="26" t="s">
        <v>884</v>
      </c>
      <c r="AV1" s="26" t="s">
        <v>885</v>
      </c>
      <c r="AW1" s="26" t="s">
        <v>886</v>
      </c>
      <c r="AX1" s="27" t="s">
        <v>887</v>
      </c>
      <c r="AY1" s="26" t="s">
        <v>888</v>
      </c>
      <c r="AZ1" s="26" t="s">
        <v>889</v>
      </c>
      <c r="BA1" s="26" t="s">
        <v>890</v>
      </c>
      <c r="BB1" s="30" t="s">
        <v>891</v>
      </c>
      <c r="BC1" s="31" t="s">
        <v>892</v>
      </c>
      <c r="BD1" s="32" t="s">
        <v>893</v>
      </c>
      <c r="BE1" s="32" t="s">
        <v>894</v>
      </c>
      <c r="BF1" s="30" t="s">
        <v>895</v>
      </c>
    </row>
    <row r="2" spans="1:58">
      <c r="A2" s="7">
        <v>1</v>
      </c>
      <c r="C2" s="11" t="s">
        <v>3</v>
      </c>
      <c r="D2" s="11" t="s">
        <v>7</v>
      </c>
      <c r="E2" s="11" t="s">
        <v>11</v>
      </c>
      <c r="F2" s="11" t="s">
        <v>15</v>
      </c>
      <c r="G2" s="11" t="s">
        <v>32</v>
      </c>
      <c r="H2" s="15" t="s">
        <v>49</v>
      </c>
      <c r="I2" s="11" t="s">
        <v>439</v>
      </c>
      <c r="J2" s="11">
        <v>60401000</v>
      </c>
      <c r="K2" s="11">
        <v>60401</v>
      </c>
      <c r="L2" s="12">
        <v>23919</v>
      </c>
      <c r="M2" s="12">
        <v>25181.99609375</v>
      </c>
      <c r="N2" s="13">
        <v>20.18</v>
      </c>
      <c r="P2" s="20">
        <v>23919</v>
      </c>
      <c r="Q2" s="20">
        <v>23690</v>
      </c>
      <c r="R2" s="20">
        <v>3324</v>
      </c>
      <c r="S2" s="20">
        <v>3324</v>
      </c>
      <c r="T2" s="20">
        <v>1846</v>
      </c>
      <c r="U2" s="20">
        <v>1846</v>
      </c>
      <c r="V2" s="21">
        <v>1.7750761471688747E-3</v>
      </c>
      <c r="W2" s="21">
        <v>4.6045263297855854E-3</v>
      </c>
      <c r="X2" s="21">
        <v>6.1810007318854332E-3</v>
      </c>
      <c r="Y2" s="21">
        <v>3.3124466426670551E-3</v>
      </c>
      <c r="Z2" s="21">
        <v>3.6502451455726241E-3</v>
      </c>
      <c r="AA2" s="21">
        <v>8.4889802932739258</v>
      </c>
      <c r="AC2" s="23">
        <v>0.94985002279281616</v>
      </c>
      <c r="AD2" s="23">
        <v>0.94075149297714233</v>
      </c>
      <c r="AE2" s="23">
        <v>0.99427002668380737</v>
      </c>
      <c r="AF2" s="23">
        <v>0.94985002279281616</v>
      </c>
      <c r="AG2" s="23">
        <v>0.99427002668380737</v>
      </c>
      <c r="AH2" s="23">
        <v>3.1441936735063791E-3</v>
      </c>
      <c r="AI2" s="23">
        <v>7.0541868917644024E-3</v>
      </c>
      <c r="AJ2" s="23">
        <v>6.5424065105617046E-3</v>
      </c>
      <c r="AK2" s="23">
        <v>5.8394866708708446E-3</v>
      </c>
      <c r="AL2" s="23">
        <v>88.666160583496094</v>
      </c>
      <c r="AN2" s="25">
        <v>0.33208999037742615</v>
      </c>
      <c r="AO2" s="25">
        <v>2.5814222171902657E-3</v>
      </c>
      <c r="AP2" s="25">
        <v>8.1512605042016801</v>
      </c>
      <c r="AQ2" s="25">
        <v>2.2800338920205832E-3</v>
      </c>
      <c r="AR2" s="25">
        <v>2.4055867083676657E-3</v>
      </c>
      <c r="AS2" s="25">
        <v>35.776718139648437</v>
      </c>
      <c r="AU2" s="28">
        <v>26928.609375</v>
      </c>
      <c r="AV2" s="28">
        <v>9.1485071182250977</v>
      </c>
      <c r="AW2" s="28">
        <v>0.9613502025604248</v>
      </c>
      <c r="AX2" s="29">
        <v>59</v>
      </c>
      <c r="AY2" s="28">
        <v>26928.609375</v>
      </c>
      <c r="AZ2" s="28">
        <v>52.526542663574219</v>
      </c>
      <c r="BA2" s="28">
        <v>0.60719573497772217</v>
      </c>
      <c r="BC2" s="34">
        <v>23919</v>
      </c>
      <c r="BD2" s="35">
        <v>4823.11376953125</v>
      </c>
      <c r="BE2" s="35">
        <v>25.660171508789063</v>
      </c>
      <c r="BF2" s="33">
        <v>53</v>
      </c>
    </row>
    <row r="3" spans="1:58">
      <c r="A3" s="7">
        <v>2</v>
      </c>
      <c r="C3" s="11" t="s">
        <v>3</v>
      </c>
      <c r="D3" s="11" t="s">
        <v>7</v>
      </c>
      <c r="E3" s="11" t="s">
        <v>11</v>
      </c>
      <c r="F3" s="11" t="s">
        <v>15</v>
      </c>
      <c r="G3" s="11" t="s">
        <v>32</v>
      </c>
      <c r="H3" s="15" t="s">
        <v>50</v>
      </c>
      <c r="I3" s="11" t="s">
        <v>440</v>
      </c>
      <c r="J3" s="11">
        <v>60402000</v>
      </c>
      <c r="K3" s="11">
        <v>60402</v>
      </c>
      <c r="L3" s="12">
        <v>27197</v>
      </c>
      <c r="M3" s="12">
        <v>28633.083984375</v>
      </c>
      <c r="N3" s="13">
        <v>20.821000000000002</v>
      </c>
      <c r="P3" s="20">
        <v>27197</v>
      </c>
      <c r="Q3" s="20">
        <v>26910</v>
      </c>
      <c r="R3" s="20">
        <v>4809</v>
      </c>
      <c r="S3" s="20">
        <v>4809</v>
      </c>
      <c r="T3" s="20">
        <v>893</v>
      </c>
      <c r="U3" s="20">
        <v>893</v>
      </c>
      <c r="V3" s="21">
        <v>2.0183429587632418E-3</v>
      </c>
      <c r="W3" s="21">
        <v>5.2303844131529331E-3</v>
      </c>
      <c r="X3" s="21">
        <v>8.9423684403300285E-3</v>
      </c>
      <c r="Y3" s="21">
        <v>1.6023915959522128E-3</v>
      </c>
      <c r="Z3" s="21">
        <v>4.0057029997820313E-3</v>
      </c>
      <c r="AA3" s="21">
        <v>9.3156309127807617</v>
      </c>
      <c r="AC3" s="23">
        <v>0.94985002279281616</v>
      </c>
      <c r="AD3" s="23">
        <v>0.93982189893722534</v>
      </c>
      <c r="AE3" s="23">
        <v>0.96442002058029175</v>
      </c>
      <c r="AF3" s="23">
        <v>0.94985002279281616</v>
      </c>
      <c r="AG3" s="23">
        <v>0.96442002058029175</v>
      </c>
      <c r="AH3" s="23">
        <v>3.1441936735063791E-3</v>
      </c>
      <c r="AI3" s="23">
        <v>7.0472164079546928E-3</v>
      </c>
      <c r="AJ3" s="23">
        <v>6.3459905795753002E-3</v>
      </c>
      <c r="AK3" s="23">
        <v>5.7578374345812339E-3</v>
      </c>
      <c r="AL3" s="23">
        <v>87.426406860351563</v>
      </c>
      <c r="AN3" s="25">
        <v>0.37882000207901001</v>
      </c>
      <c r="AO3" s="25">
        <v>2.9446668922901154E-3</v>
      </c>
      <c r="AP3" s="25">
        <v>10.21659174499387</v>
      </c>
      <c r="AQ3" s="25">
        <v>2.8577388729900122E-3</v>
      </c>
      <c r="AR3" s="25">
        <v>2.893951482209221E-3</v>
      </c>
      <c r="AS3" s="25">
        <v>43.039848327636719</v>
      </c>
      <c r="AU3" s="28">
        <v>35053.03515625</v>
      </c>
      <c r="AV3" s="28">
        <v>11.908633232116699</v>
      </c>
      <c r="AW3" s="28">
        <v>1.075861930847168</v>
      </c>
      <c r="AX3" s="29">
        <v>36</v>
      </c>
      <c r="AY3" s="28">
        <v>35053.03515625</v>
      </c>
      <c r="AZ3" s="28">
        <v>68.373924255371094</v>
      </c>
      <c r="BA3" s="28">
        <v>0.77258181571960449</v>
      </c>
      <c r="BC3" s="34">
        <v>27197</v>
      </c>
      <c r="BD3" s="35">
        <v>7959.73095703125</v>
      </c>
      <c r="BE3" s="35">
        <v>42.347759246826172</v>
      </c>
      <c r="BF3" s="33">
        <v>17</v>
      </c>
    </row>
    <row r="4" spans="1:58">
      <c r="A4" s="7">
        <v>3</v>
      </c>
      <c r="C4" s="11" t="s">
        <v>3</v>
      </c>
      <c r="D4" s="11" t="s">
        <v>7</v>
      </c>
      <c r="E4" s="11" t="s">
        <v>11</v>
      </c>
      <c r="F4" s="11" t="s">
        <v>15</v>
      </c>
      <c r="G4" s="11" t="s">
        <v>32</v>
      </c>
      <c r="H4" s="15" t="s">
        <v>51</v>
      </c>
      <c r="I4" s="11" t="s">
        <v>441</v>
      </c>
      <c r="J4" s="11">
        <v>60403000</v>
      </c>
      <c r="K4" s="11">
        <v>60403</v>
      </c>
      <c r="L4" s="12">
        <v>38063</v>
      </c>
      <c r="M4" s="12">
        <v>40072.84375</v>
      </c>
      <c r="N4" s="13">
        <v>27.859000000000002</v>
      </c>
      <c r="P4" s="20">
        <v>38063</v>
      </c>
      <c r="Q4" s="20">
        <v>37720</v>
      </c>
      <c r="R4" s="20">
        <v>4673</v>
      </c>
      <c r="S4" s="20">
        <v>4673</v>
      </c>
      <c r="T4" s="20">
        <v>3608</v>
      </c>
      <c r="U4" s="20">
        <v>3608</v>
      </c>
      <c r="V4" s="21">
        <v>2.8247302398085594E-3</v>
      </c>
      <c r="W4" s="21">
        <v>7.331478875130415E-3</v>
      </c>
      <c r="X4" s="21">
        <v>8.6894752457737923E-3</v>
      </c>
      <c r="Y4" s="21">
        <v>6.4741643145680428E-3</v>
      </c>
      <c r="Z4" s="21">
        <v>5.8708356359880786E-3</v>
      </c>
      <c r="AA4" s="21">
        <v>13.653167724609375</v>
      </c>
      <c r="AC4" s="23">
        <v>0.94985002279281616</v>
      </c>
      <c r="AD4" s="23">
        <v>0.94128584861755371</v>
      </c>
      <c r="AE4" s="23">
        <v>1.0007799863815308</v>
      </c>
      <c r="AF4" s="23">
        <v>0.94985002279281616</v>
      </c>
      <c r="AG4" s="23">
        <v>1</v>
      </c>
      <c r="AH4" s="23">
        <v>3.1441936735063791E-3</v>
      </c>
      <c r="AI4" s="23">
        <v>7.0581939071416855E-3</v>
      </c>
      <c r="AJ4" s="23">
        <v>6.580110639333725E-3</v>
      </c>
      <c r="AK4" s="23">
        <v>5.8560635248498024E-3</v>
      </c>
      <c r="AL4" s="23">
        <v>88.917861938476562</v>
      </c>
      <c r="AN4" s="25">
        <v>0.21740999817848206</v>
      </c>
      <c r="AO4" s="25">
        <v>1.6899848124012351E-3</v>
      </c>
      <c r="AP4" s="25">
        <v>2.7129463395172548</v>
      </c>
      <c r="AQ4" s="25">
        <v>7.5885310070589185E-4</v>
      </c>
      <c r="AR4" s="25">
        <v>1.1467453945683413E-3</v>
      </c>
      <c r="AS4" s="25">
        <v>17.054794311523438</v>
      </c>
      <c r="AU4" s="28">
        <v>20704.69921875</v>
      </c>
      <c r="AV4" s="28">
        <v>7.0340461730957031</v>
      </c>
      <c r="AW4" s="28">
        <v>0.84720522165298462</v>
      </c>
      <c r="AX4" s="29">
        <v>75</v>
      </c>
      <c r="AY4" s="28">
        <v>20704.69921875</v>
      </c>
      <c r="AZ4" s="28">
        <v>40.386276245117188</v>
      </c>
      <c r="BA4" s="28">
        <v>0.53641813993453979</v>
      </c>
      <c r="BC4" s="34">
        <v>38063</v>
      </c>
      <c r="BD4" s="35">
        <v>4439.0087890625</v>
      </c>
      <c r="BE4" s="35">
        <v>23.616636276245117</v>
      </c>
      <c r="BF4" s="33">
        <v>61</v>
      </c>
    </row>
    <row r="5" spans="1:58">
      <c r="A5" s="7">
        <v>4</v>
      </c>
      <c r="C5" s="11" t="s">
        <v>3</v>
      </c>
      <c r="D5" s="11" t="s">
        <v>7</v>
      </c>
      <c r="E5" s="11" t="s">
        <v>11</v>
      </c>
      <c r="F5" s="11" t="s">
        <v>15</v>
      </c>
      <c r="G5" s="11" t="s">
        <v>32</v>
      </c>
      <c r="H5" s="15" t="s">
        <v>52</v>
      </c>
      <c r="I5" s="11" t="s">
        <v>442</v>
      </c>
      <c r="J5" s="11">
        <v>60404000</v>
      </c>
      <c r="K5" s="11">
        <v>60404</v>
      </c>
      <c r="L5" s="12">
        <v>30312</v>
      </c>
      <c r="M5" s="12">
        <v>31912.56640625</v>
      </c>
      <c r="N5" s="13">
        <v>24.321999999999999</v>
      </c>
      <c r="P5" s="20">
        <v>30312</v>
      </c>
      <c r="Q5" s="20">
        <v>30084</v>
      </c>
      <c r="R5" s="20">
        <v>3840</v>
      </c>
      <c r="S5" s="20">
        <v>3840</v>
      </c>
      <c r="T5" s="20">
        <v>2700</v>
      </c>
      <c r="U5" s="20">
        <v>2700</v>
      </c>
      <c r="V5" s="21">
        <v>2.2495132870972157E-3</v>
      </c>
      <c r="W5" s="21">
        <v>5.8473013341426849E-3</v>
      </c>
      <c r="X5" s="21">
        <v>7.1405060589313507E-3</v>
      </c>
      <c r="Y5" s="21">
        <v>4.8448569141328335E-3</v>
      </c>
      <c r="Z5" s="21">
        <v>4.6437814020492494E-3</v>
      </c>
      <c r="AA5" s="21">
        <v>10.799540519714355</v>
      </c>
      <c r="AC5" s="23">
        <v>0.94985002279281616</v>
      </c>
      <c r="AD5" s="23">
        <v>0.94270074367523193</v>
      </c>
      <c r="AE5" s="23">
        <v>0.99247997999191284</v>
      </c>
      <c r="AF5" s="23">
        <v>0.94985002279281616</v>
      </c>
      <c r="AG5" s="23">
        <v>0.99247997999191284</v>
      </c>
      <c r="AH5" s="23">
        <v>3.1441936735063791E-3</v>
      </c>
      <c r="AI5" s="23">
        <v>7.0688030682504177E-3</v>
      </c>
      <c r="AJ5" s="23">
        <v>6.5306280739605427E-3</v>
      </c>
      <c r="AK5" s="23">
        <v>5.8396793372226773E-3</v>
      </c>
      <c r="AL5" s="23">
        <v>88.669082641601563</v>
      </c>
      <c r="AN5" s="25">
        <v>0.34724000096321106</v>
      </c>
      <c r="AO5" s="25">
        <v>2.699187258258462E-3</v>
      </c>
      <c r="AP5" s="25">
        <v>6.7455621301775155</v>
      </c>
      <c r="AQ5" s="25">
        <v>1.8868382321670651E-3</v>
      </c>
      <c r="AR5" s="25">
        <v>2.2252478504731568E-3</v>
      </c>
      <c r="AS5" s="25">
        <v>33.094657897949219</v>
      </c>
      <c r="AU5" s="28">
        <v>31690.958984375</v>
      </c>
      <c r="AV5" s="28">
        <v>10.76642894744873</v>
      </c>
      <c r="AW5" s="28">
        <v>1.0320717096328735</v>
      </c>
      <c r="AX5" s="29">
        <v>46</v>
      </c>
      <c r="AY5" s="28">
        <v>31690.958984375</v>
      </c>
      <c r="AZ5" s="28">
        <v>61.815910339355469</v>
      </c>
      <c r="BA5" s="28">
        <v>0.5535123348236084</v>
      </c>
      <c r="BC5" s="34">
        <v>30312</v>
      </c>
      <c r="BD5" s="35">
        <v>5826.015625</v>
      </c>
      <c r="BE5" s="35">
        <v>30.995861053466797</v>
      </c>
      <c r="BF5" s="33">
        <v>40</v>
      </c>
    </row>
    <row r="6" spans="1:58">
      <c r="A6" s="7">
        <v>5</v>
      </c>
      <c r="C6" s="11" t="s">
        <v>3</v>
      </c>
      <c r="D6" s="11" t="s">
        <v>7</v>
      </c>
      <c r="E6" s="11" t="s">
        <v>11</v>
      </c>
      <c r="F6" s="11" t="s">
        <v>15</v>
      </c>
      <c r="G6" s="11" t="s">
        <v>32</v>
      </c>
      <c r="H6" s="15" t="s">
        <v>53</v>
      </c>
      <c r="I6" s="11" t="s">
        <v>443</v>
      </c>
      <c r="J6" s="11">
        <v>60405000</v>
      </c>
      <c r="K6" s="11">
        <v>60405</v>
      </c>
      <c r="L6" s="12">
        <v>16962</v>
      </c>
      <c r="M6" s="12">
        <v>17857.64453125</v>
      </c>
      <c r="N6" s="13">
        <v>45.231000000000002</v>
      </c>
      <c r="P6" s="20">
        <v>16962</v>
      </c>
      <c r="Q6" s="20">
        <v>13800</v>
      </c>
      <c r="R6" s="20">
        <v>282</v>
      </c>
      <c r="S6" s="20">
        <v>282</v>
      </c>
      <c r="T6" s="20">
        <v>1914</v>
      </c>
      <c r="U6" s="20">
        <v>1914</v>
      </c>
      <c r="V6" s="21">
        <v>1.2587833916768432E-3</v>
      </c>
      <c r="W6" s="21">
        <v>2.6822483632713556E-3</v>
      </c>
      <c r="X6" s="21">
        <v>5.2438094280660152E-4</v>
      </c>
      <c r="Y6" s="21">
        <v>3.434465266764164E-3</v>
      </c>
      <c r="Z6" s="21">
        <v>1.9090168068381173E-3</v>
      </c>
      <c r="AA6" s="21">
        <v>4.4395942687988281</v>
      </c>
      <c r="AC6" s="23">
        <v>0.94985002279281616</v>
      </c>
      <c r="AD6" s="23">
        <v>0.77277827262878418</v>
      </c>
      <c r="AE6" s="23">
        <v>0.59553998708724976</v>
      </c>
      <c r="AF6" s="23">
        <v>0.94985002279281616</v>
      </c>
      <c r="AG6" s="23">
        <v>0.59553998708724976</v>
      </c>
      <c r="AH6" s="23">
        <v>3.1441936735063791E-3</v>
      </c>
      <c r="AI6" s="23">
        <v>5.7946466840803623E-3</v>
      </c>
      <c r="AJ6" s="23">
        <v>3.9187190122902393E-3</v>
      </c>
      <c r="AK6" s="23">
        <v>4.3540070837105038E-3</v>
      </c>
      <c r="AL6" s="23">
        <v>66.110794067382813</v>
      </c>
      <c r="AN6" s="25">
        <v>0.27072998881340027</v>
      </c>
      <c r="AO6" s="25">
        <v>2.1044549066573381E-3</v>
      </c>
      <c r="AP6" s="25">
        <v>4.6357615894039732</v>
      </c>
      <c r="AQ6" s="25">
        <v>1.2966942740604281E-3</v>
      </c>
      <c r="AR6" s="25">
        <v>1.6331924522819804E-3</v>
      </c>
      <c r="AS6" s="25">
        <v>24.289403915405273</v>
      </c>
      <c r="AU6" s="28">
        <v>7129.06396484375</v>
      </c>
      <c r="AV6" s="28">
        <v>2.4219701290130615</v>
      </c>
      <c r="AW6" s="28">
        <v>0.38416877388954163</v>
      </c>
      <c r="AX6" s="29">
        <v>152</v>
      </c>
      <c r="AY6" s="28">
        <v>7129.06396484375</v>
      </c>
      <c r="AZ6" s="28">
        <v>13.905844688415527</v>
      </c>
      <c r="BA6" s="28">
        <v>7.2641156613826752E-2</v>
      </c>
      <c r="BC6" s="34">
        <v>16962</v>
      </c>
      <c r="BD6" s="35">
        <v>333.57705688476562</v>
      </c>
      <c r="BE6" s="35">
        <v>1.774713397026062</v>
      </c>
      <c r="BF6" s="33">
        <v>165</v>
      </c>
    </row>
    <row r="7" spans="1:58">
      <c r="A7" s="7">
        <v>6</v>
      </c>
      <c r="C7" s="11" t="s">
        <v>3</v>
      </c>
      <c r="D7" s="11" t="s">
        <v>7</v>
      </c>
      <c r="E7" s="11" t="s">
        <v>11</v>
      </c>
      <c r="F7" s="11" t="s">
        <v>15</v>
      </c>
      <c r="G7" s="11" t="s">
        <v>32</v>
      </c>
      <c r="H7" s="15" t="s">
        <v>54</v>
      </c>
      <c r="I7" s="11" t="s">
        <v>444</v>
      </c>
      <c r="J7" s="11">
        <v>60406000</v>
      </c>
      <c r="K7" s="11">
        <v>60406</v>
      </c>
      <c r="L7" s="12">
        <v>45279</v>
      </c>
      <c r="M7" s="12">
        <v>47669.87109375</v>
      </c>
      <c r="N7" s="13">
        <v>47.709000000000003</v>
      </c>
      <c r="P7" s="20">
        <v>45279</v>
      </c>
      <c r="Q7" s="20">
        <v>44850</v>
      </c>
      <c r="R7" s="20">
        <v>671</v>
      </c>
      <c r="S7" s="20">
        <v>671</v>
      </c>
      <c r="T7" s="20">
        <v>4284</v>
      </c>
      <c r="U7" s="20">
        <v>4284</v>
      </c>
      <c r="V7" s="21">
        <v>3.3602437470108271E-3</v>
      </c>
      <c r="W7" s="21">
        <v>8.7173068895936012E-3</v>
      </c>
      <c r="X7" s="21">
        <v>1.2477290583774447E-3</v>
      </c>
      <c r="Y7" s="21">
        <v>7.6871728524565697E-3</v>
      </c>
      <c r="Z7" s="21">
        <v>4.9261109129553303E-3</v>
      </c>
      <c r="AA7" s="21">
        <v>11.456123352050781</v>
      </c>
      <c r="AC7" s="23">
        <v>0.94985002279281616</v>
      </c>
      <c r="AD7" s="23">
        <v>0.94084584712982178</v>
      </c>
      <c r="AE7" s="23">
        <v>0.50339001417160034</v>
      </c>
      <c r="AF7" s="23">
        <v>0.94985002279281616</v>
      </c>
      <c r="AG7" s="23">
        <v>0.50339001417160034</v>
      </c>
      <c r="AH7" s="23">
        <v>3.1441936735063791E-3</v>
      </c>
      <c r="AI7" s="23">
        <v>7.0548942312598228E-3</v>
      </c>
      <c r="AJ7" s="23">
        <v>3.3123618923127651E-3</v>
      </c>
      <c r="AK7" s="23">
        <v>4.5358115316517424E-3</v>
      </c>
      <c r="AL7" s="23">
        <v>68.871292114257813</v>
      </c>
      <c r="AN7" s="25">
        <v>0.30976000428199768</v>
      </c>
      <c r="AO7" s="25">
        <v>2.4078455753624439E-3</v>
      </c>
      <c r="AP7" s="25">
        <v>4.2610885144295949</v>
      </c>
      <c r="AQ7" s="25">
        <v>1.1918924283236265E-3</v>
      </c>
      <c r="AR7" s="25">
        <v>1.6984360778524196E-3</v>
      </c>
      <c r="AS7" s="25">
        <v>25.259729385375977</v>
      </c>
      <c r="AU7" s="28">
        <v>19929.876953125</v>
      </c>
      <c r="AV7" s="28">
        <v>6.7708144187927246</v>
      </c>
      <c r="AW7" s="28">
        <v>0.83064091205596924</v>
      </c>
      <c r="AX7" s="29">
        <v>78</v>
      </c>
      <c r="AY7" s="28">
        <v>19929.876953125</v>
      </c>
      <c r="AZ7" s="28">
        <v>38.874919891357422</v>
      </c>
      <c r="BA7" s="28">
        <v>6.4749494194984436E-2</v>
      </c>
      <c r="BC7" s="34">
        <v>45279</v>
      </c>
      <c r="BD7" s="35">
        <v>908.15203857421875</v>
      </c>
      <c r="BE7" s="35">
        <v>4.8315958976745605</v>
      </c>
      <c r="BF7" s="33">
        <v>134</v>
      </c>
    </row>
    <row r="8" spans="1:58">
      <c r="A8" s="7">
        <v>7</v>
      </c>
      <c r="C8" s="11" t="s">
        <v>3</v>
      </c>
      <c r="D8" s="11" t="s">
        <v>7</v>
      </c>
      <c r="E8" s="11" t="s">
        <v>11</v>
      </c>
      <c r="F8" s="11" t="s">
        <v>15</v>
      </c>
      <c r="G8" s="11" t="s">
        <v>32</v>
      </c>
      <c r="H8" s="15" t="s">
        <v>55</v>
      </c>
      <c r="I8" s="11" t="s">
        <v>445</v>
      </c>
      <c r="J8" s="11">
        <v>60407000</v>
      </c>
      <c r="K8" s="11">
        <v>60407</v>
      </c>
      <c r="L8" s="12">
        <v>74619</v>
      </c>
      <c r="M8" s="12">
        <v>78559.109375</v>
      </c>
      <c r="N8" s="13">
        <v>38.363999999999997</v>
      </c>
      <c r="P8" s="20">
        <v>74619</v>
      </c>
      <c r="Q8" s="20">
        <v>47081</v>
      </c>
      <c r="R8" s="20">
        <v>2717</v>
      </c>
      <c r="S8" s="20">
        <v>2717</v>
      </c>
      <c r="T8" s="20">
        <v>7242</v>
      </c>
      <c r="U8" s="20">
        <v>7242</v>
      </c>
      <c r="V8" s="21">
        <v>5.5376230739057064E-3</v>
      </c>
      <c r="W8" s="21">
        <v>9.1509371995925903E-3</v>
      </c>
      <c r="X8" s="21">
        <v>5.0522801466286182E-3</v>
      </c>
      <c r="Y8" s="21">
        <v>1.2994983233511448E-2</v>
      </c>
      <c r="Z8" s="21">
        <v>8.0149260239808975E-3</v>
      </c>
      <c r="AA8" s="21">
        <v>18.639446258544922</v>
      </c>
      <c r="AC8" s="23">
        <v>0.94985002279281616</v>
      </c>
      <c r="AD8" s="23">
        <v>0.59930670261383057</v>
      </c>
      <c r="AE8" s="23">
        <v>0.61394000053405762</v>
      </c>
      <c r="AF8" s="23">
        <v>0.94985002279281616</v>
      </c>
      <c r="AG8" s="23">
        <v>0.61394000053405762</v>
      </c>
      <c r="AH8" s="23">
        <v>3.1441936735063791E-3</v>
      </c>
      <c r="AI8" s="23">
        <v>4.493876826018095E-3</v>
      </c>
      <c r="AJ8" s="23">
        <v>4.0397932752966881E-3</v>
      </c>
      <c r="AK8" s="23">
        <v>3.9625857485642143E-3</v>
      </c>
      <c r="AL8" s="23">
        <v>60.167491912841797</v>
      </c>
      <c r="AN8" s="25">
        <v>0.16132000088691711</v>
      </c>
      <c r="AO8" s="25">
        <v>1.2539825402200222E-3</v>
      </c>
      <c r="AP8" s="25">
        <v>2.0808878454807385</v>
      </c>
      <c r="AQ8" s="25">
        <v>5.8205652749165893E-4</v>
      </c>
      <c r="AR8" s="25">
        <v>8.6196850891103014E-4</v>
      </c>
      <c r="AS8" s="25">
        <v>12.819494247436523</v>
      </c>
      <c r="AU8" s="28">
        <v>14376.91796875</v>
      </c>
      <c r="AV8" s="28">
        <v>4.8842973709106445</v>
      </c>
      <c r="AW8" s="28">
        <v>0.68880212306976318</v>
      </c>
      <c r="AX8" s="29">
        <v>106</v>
      </c>
      <c r="AY8" s="28">
        <v>14376.91796875</v>
      </c>
      <c r="AZ8" s="28">
        <v>28.043399810791016</v>
      </c>
      <c r="BA8" s="28">
        <v>0.15909294784069061</v>
      </c>
      <c r="BC8" s="34">
        <v>74619</v>
      </c>
      <c r="BD8" s="35">
        <v>1915.0872802734375</v>
      </c>
      <c r="BE8" s="35">
        <v>10.188742637634277</v>
      </c>
      <c r="BF8" s="33">
        <v>108</v>
      </c>
    </row>
    <row r="9" spans="1:58">
      <c r="A9" s="7">
        <v>8</v>
      </c>
      <c r="C9" s="11" t="s">
        <v>3</v>
      </c>
      <c r="D9" s="11" t="s">
        <v>7</v>
      </c>
      <c r="E9" s="11" t="s">
        <v>11</v>
      </c>
      <c r="F9" s="11" t="s">
        <v>15</v>
      </c>
      <c r="G9" s="11" t="s">
        <v>32</v>
      </c>
      <c r="H9" s="15" t="s">
        <v>56</v>
      </c>
      <c r="I9" s="11" t="s">
        <v>446</v>
      </c>
      <c r="J9" s="11">
        <v>60408000</v>
      </c>
      <c r="K9" s="11">
        <v>60408</v>
      </c>
      <c r="L9" s="12">
        <v>14518</v>
      </c>
      <c r="M9" s="12">
        <v>15284.5947265625</v>
      </c>
      <c r="N9" s="13">
        <v>36.563000000000002</v>
      </c>
      <c r="P9" s="20">
        <v>14518</v>
      </c>
      <c r="Q9" s="20">
        <v>13294</v>
      </c>
      <c r="R9" s="20">
        <v>768</v>
      </c>
      <c r="S9" s="20">
        <v>768</v>
      </c>
      <c r="T9" s="20">
        <v>2122</v>
      </c>
      <c r="U9" s="20">
        <v>2122</v>
      </c>
      <c r="V9" s="21">
        <v>1.0774093680083752E-3</v>
      </c>
      <c r="W9" s="21">
        <v>2.5838993024080992E-3</v>
      </c>
      <c r="X9" s="21">
        <v>1.4281012117862701E-3</v>
      </c>
      <c r="Y9" s="21">
        <v>3.8076986093074083E-3</v>
      </c>
      <c r="Z9" s="21">
        <v>2.1342828944407618E-3</v>
      </c>
      <c r="AA9" s="21">
        <v>4.9634709358215332</v>
      </c>
      <c r="AC9" s="23">
        <v>0.94985002279281616</v>
      </c>
      <c r="AD9" s="23">
        <v>0.86976462602615356</v>
      </c>
      <c r="AE9" s="23">
        <v>0.91569000482559204</v>
      </c>
      <c r="AF9" s="23">
        <v>0.94985002279281616</v>
      </c>
      <c r="AG9" s="23">
        <v>0.91569000482559204</v>
      </c>
      <c r="AH9" s="23">
        <v>3.1441936735063791E-3</v>
      </c>
      <c r="AI9" s="23">
        <v>6.521894596517086E-3</v>
      </c>
      <c r="AJ9" s="23">
        <v>6.0253413394093513E-3</v>
      </c>
      <c r="AK9" s="23">
        <v>5.4505808096512315E-3</v>
      </c>
      <c r="AL9" s="23">
        <v>82.761054992675781</v>
      </c>
      <c r="AN9" s="25">
        <v>0.22301000356674194</v>
      </c>
      <c r="AO9" s="25">
        <v>1.7335150623694062E-3</v>
      </c>
      <c r="AP9" s="25">
        <v>2.1090534979423872</v>
      </c>
      <c r="AQ9" s="25">
        <v>5.8993493439629674E-4</v>
      </c>
      <c r="AR9" s="25">
        <v>1.0663293192973875E-3</v>
      </c>
      <c r="AS9" s="25">
        <v>15.858819007873535</v>
      </c>
      <c r="AU9" s="28">
        <v>6514.51904296875</v>
      </c>
      <c r="AV9" s="28">
        <v>2.2131896018981934</v>
      </c>
      <c r="AW9" s="28">
        <v>0.34501862525939941</v>
      </c>
      <c r="AX9" s="29">
        <v>156</v>
      </c>
      <c r="AY9" s="28">
        <v>6514.51904296875</v>
      </c>
      <c r="AZ9" s="28">
        <v>12.707122802734375</v>
      </c>
      <c r="BA9" s="28">
        <v>0.23113468289375305</v>
      </c>
      <c r="BC9" s="34">
        <v>14518</v>
      </c>
      <c r="BD9" s="35">
        <v>748.3353271484375</v>
      </c>
      <c r="BE9" s="35">
        <v>3.9813308715820313</v>
      </c>
      <c r="BF9" s="33">
        <v>141</v>
      </c>
    </row>
    <row r="10" spans="1:58">
      <c r="A10" s="7">
        <v>9</v>
      </c>
      <c r="C10" s="11" t="s">
        <v>3</v>
      </c>
      <c r="D10" s="11" t="s">
        <v>7</v>
      </c>
      <c r="E10" s="11" t="s">
        <v>11</v>
      </c>
      <c r="F10" s="11" t="s">
        <v>15</v>
      </c>
      <c r="G10" s="11" t="s">
        <v>32</v>
      </c>
      <c r="H10" s="15" t="s">
        <v>57</v>
      </c>
      <c r="I10" s="11" t="s">
        <v>447</v>
      </c>
      <c r="J10" s="11">
        <v>60409000</v>
      </c>
      <c r="K10" s="11">
        <v>60409</v>
      </c>
      <c r="L10" s="12">
        <v>28005</v>
      </c>
      <c r="M10" s="12">
        <v>29483.75</v>
      </c>
      <c r="N10" s="13">
        <v>7.7619999999999996</v>
      </c>
      <c r="P10" s="20">
        <v>28005</v>
      </c>
      <c r="Q10" s="20">
        <v>24799</v>
      </c>
      <c r="R10" s="20">
        <v>3122</v>
      </c>
      <c r="S10" s="20">
        <v>3122</v>
      </c>
      <c r="T10" s="20">
        <v>1450</v>
      </c>
      <c r="U10" s="20">
        <v>1450</v>
      </c>
      <c r="V10" s="21">
        <v>2.0783061627298594E-3</v>
      </c>
      <c r="W10" s="21">
        <v>4.8200781457126141E-3</v>
      </c>
      <c r="X10" s="21">
        <v>5.8053801767528057E-3</v>
      </c>
      <c r="Y10" s="21">
        <v>2.6018675416707993E-3</v>
      </c>
      <c r="Z10" s="21">
        <v>3.5155264925240139E-3</v>
      </c>
      <c r="AA10" s="21">
        <v>8.1756801605224609</v>
      </c>
      <c r="AC10" s="23">
        <v>0.94985002279281616</v>
      </c>
      <c r="AD10" s="23">
        <v>0.84110736846923828</v>
      </c>
      <c r="AE10" s="23">
        <v>0.75098001956939697</v>
      </c>
      <c r="AF10" s="23">
        <v>0.94985002279281616</v>
      </c>
      <c r="AG10" s="23">
        <v>0.75098001956939697</v>
      </c>
      <c r="AH10" s="23">
        <v>3.1441936735063791E-3</v>
      </c>
      <c r="AI10" s="23">
        <v>6.3070096075534821E-3</v>
      </c>
      <c r="AJ10" s="23">
        <v>4.9415314570069313E-3</v>
      </c>
      <c r="AK10" s="23">
        <v>4.9403287106802758E-3</v>
      </c>
      <c r="AL10" s="23">
        <v>75.013435363769531</v>
      </c>
      <c r="AN10" s="25">
        <v>0.53404998779296875</v>
      </c>
      <c r="AO10" s="25">
        <v>4.1513103060424328E-3</v>
      </c>
      <c r="AP10" s="25">
        <v>1.3018065887353878</v>
      </c>
      <c r="AQ10" s="25">
        <v>3.6413545603863895E-4</v>
      </c>
      <c r="AR10" s="25">
        <v>1.9418026339199099E-3</v>
      </c>
      <c r="AS10" s="25">
        <v>28.879159927368164</v>
      </c>
      <c r="AU10" s="28">
        <v>17711.1796875</v>
      </c>
      <c r="AV10" s="28">
        <v>6.017052173614502</v>
      </c>
      <c r="AW10" s="28">
        <v>0.77938377857208252</v>
      </c>
      <c r="AX10" s="29">
        <v>92</v>
      </c>
      <c r="AY10" s="28">
        <v>17711.1796875</v>
      </c>
      <c r="AZ10" s="28">
        <v>34.547161102294922</v>
      </c>
      <c r="BA10" s="28">
        <v>0.4870886504650116</v>
      </c>
      <c r="BC10" s="34">
        <v>28005</v>
      </c>
      <c r="BD10" s="35">
        <v>7284.93212890625</v>
      </c>
      <c r="BE10" s="35">
        <v>38.757659912109375</v>
      </c>
      <c r="BF10" s="33">
        <v>24</v>
      </c>
    </row>
    <row r="11" spans="1:58">
      <c r="A11" s="7">
        <v>10</v>
      </c>
      <c r="C11" s="11" t="s">
        <v>3</v>
      </c>
      <c r="D11" s="11" t="s">
        <v>7</v>
      </c>
      <c r="E11" s="11" t="s">
        <v>11</v>
      </c>
      <c r="F11" s="11" t="s">
        <v>15</v>
      </c>
      <c r="G11" s="11" t="s">
        <v>32</v>
      </c>
      <c r="H11" s="15" t="s">
        <v>58</v>
      </c>
      <c r="I11" s="11" t="s">
        <v>448</v>
      </c>
      <c r="J11" s="11">
        <v>60410000</v>
      </c>
      <c r="K11" s="11">
        <v>60410</v>
      </c>
      <c r="L11" s="12">
        <v>18168</v>
      </c>
      <c r="M11" s="12">
        <v>19127.326171875</v>
      </c>
      <c r="N11" s="13">
        <v>12.067</v>
      </c>
      <c r="P11" s="20">
        <v>18168</v>
      </c>
      <c r="Q11" s="20">
        <v>17710</v>
      </c>
      <c r="R11" s="20">
        <v>2138</v>
      </c>
      <c r="S11" s="20">
        <v>2138</v>
      </c>
      <c r="T11" s="20">
        <v>1426</v>
      </c>
      <c r="U11" s="20">
        <v>1426</v>
      </c>
      <c r="V11" s="21">
        <v>1.3482830254361033E-3</v>
      </c>
      <c r="W11" s="21">
        <v>3.4422187600284815E-3</v>
      </c>
      <c r="X11" s="21">
        <v>3.9756256155669689E-3</v>
      </c>
      <c r="Y11" s="21">
        <v>2.5588022544980049E-3</v>
      </c>
      <c r="Z11" s="21">
        <v>2.6123355634590706E-3</v>
      </c>
      <c r="AA11" s="21">
        <v>6.0752263069152832</v>
      </c>
      <c r="AC11" s="23">
        <v>0.94985002279281616</v>
      </c>
      <c r="AD11" s="23">
        <v>0.92590045928955078</v>
      </c>
      <c r="AE11" s="23">
        <v>0.90237998962402344</v>
      </c>
      <c r="AF11" s="23">
        <v>0.94985002279281616</v>
      </c>
      <c r="AG11" s="23">
        <v>0.90237998962402344</v>
      </c>
      <c r="AH11" s="23">
        <v>3.1441936735063791E-3</v>
      </c>
      <c r="AI11" s="23">
        <v>6.9428272545337677E-3</v>
      </c>
      <c r="AJ11" s="23">
        <v>5.9377602301537991E-3</v>
      </c>
      <c r="AK11" s="23">
        <v>5.5577070885287289E-3</v>
      </c>
      <c r="AL11" s="23">
        <v>84.387649536132813</v>
      </c>
      <c r="AN11" s="25">
        <v>0.47064998745918274</v>
      </c>
      <c r="AO11" s="25">
        <v>3.6584853660315275E-3</v>
      </c>
      <c r="AP11" s="25">
        <v>5.7543520309477758</v>
      </c>
      <c r="AQ11" s="25">
        <v>1.6095814062282443E-3</v>
      </c>
      <c r="AR11" s="25">
        <v>2.4631169983357405E-3</v>
      </c>
      <c r="AS11" s="25">
        <v>36.632328033447266</v>
      </c>
      <c r="AU11" s="28">
        <v>18780.4453125</v>
      </c>
      <c r="AV11" s="28">
        <v>6.3803157806396484</v>
      </c>
      <c r="AW11" s="28">
        <v>0.80484217405319214</v>
      </c>
      <c r="AX11" s="29">
        <v>88</v>
      </c>
      <c r="AY11" s="28">
        <v>18780.4453125</v>
      </c>
      <c r="AZ11" s="28">
        <v>36.632854461669922</v>
      </c>
      <c r="BA11" s="28">
        <v>0.51417535543441772</v>
      </c>
      <c r="BC11" s="34">
        <v>18168</v>
      </c>
      <c r="BD11" s="35">
        <v>4396.5947265625</v>
      </c>
      <c r="BE11" s="35">
        <v>23.390983581542969</v>
      </c>
      <c r="BF11" s="33">
        <v>64</v>
      </c>
    </row>
    <row r="12" spans="1:58">
      <c r="A12" s="7">
        <v>11</v>
      </c>
      <c r="C12" s="11" t="s">
        <v>3</v>
      </c>
      <c r="D12" s="11" t="s">
        <v>7</v>
      </c>
      <c r="E12" s="11" t="s">
        <v>11</v>
      </c>
      <c r="F12" s="11" t="s">
        <v>15</v>
      </c>
      <c r="G12" s="11" t="s">
        <v>32</v>
      </c>
      <c r="H12" s="15" t="s">
        <v>59</v>
      </c>
      <c r="I12" s="11" t="s">
        <v>449</v>
      </c>
      <c r="J12" s="11">
        <v>60411000</v>
      </c>
      <c r="K12" s="11">
        <v>60411</v>
      </c>
      <c r="L12" s="12">
        <v>25461</v>
      </c>
      <c r="M12" s="12">
        <v>26805.41796875</v>
      </c>
      <c r="N12" s="13">
        <v>39.037999999999997</v>
      </c>
      <c r="P12" s="20">
        <v>25461</v>
      </c>
      <c r="Q12" s="20">
        <v>19762</v>
      </c>
      <c r="R12" s="20">
        <v>1144</v>
      </c>
      <c r="S12" s="20">
        <v>1144</v>
      </c>
      <c r="T12" s="20">
        <v>3152</v>
      </c>
      <c r="U12" s="20">
        <v>3152</v>
      </c>
      <c r="V12" s="21">
        <v>1.8895110115408897E-3</v>
      </c>
      <c r="W12" s="21">
        <v>3.8410574197769165E-3</v>
      </c>
      <c r="X12" s="21">
        <v>2.1272758021950722E-3</v>
      </c>
      <c r="Y12" s="21">
        <v>5.655921995639801E-3</v>
      </c>
      <c r="Z12" s="21">
        <v>3.27083029177625E-3</v>
      </c>
      <c r="AA12" s="21">
        <v>7.6066164970397949</v>
      </c>
      <c r="AC12" s="23">
        <v>0.94985002279281616</v>
      </c>
      <c r="AD12" s="23">
        <v>0.73723900318145752</v>
      </c>
      <c r="AE12" s="23">
        <v>0.77614998817443848</v>
      </c>
      <c r="AF12" s="23">
        <v>0.94985002279281616</v>
      </c>
      <c r="AG12" s="23">
        <v>0.77614998817443848</v>
      </c>
      <c r="AH12" s="23">
        <v>3.1441936735063791E-3</v>
      </c>
      <c r="AI12" s="23">
        <v>5.5281566455960274E-3</v>
      </c>
      <c r="AJ12" s="23">
        <v>5.1071527414023876E-3</v>
      </c>
      <c r="AK12" s="23">
        <v>4.7435536605863575E-3</v>
      </c>
      <c r="AL12" s="23">
        <v>72.025627136230469</v>
      </c>
      <c r="AN12" s="25">
        <v>0.3775399923324585</v>
      </c>
      <c r="AO12" s="25">
        <v>2.9347171075642109E-3</v>
      </c>
      <c r="AP12" s="25">
        <v>5.8174224343675416</v>
      </c>
      <c r="AQ12" s="25">
        <v>1.6272231005132198E-3</v>
      </c>
      <c r="AR12" s="25">
        <v>2.1719009836056111E-3</v>
      </c>
      <c r="AS12" s="25">
        <v>32.301261901855469</v>
      </c>
      <c r="AU12" s="28">
        <v>17696.935546875</v>
      </c>
      <c r="AV12" s="28">
        <v>6.0122127532958984</v>
      </c>
      <c r="AW12" s="28">
        <v>0.7790343165397644</v>
      </c>
      <c r="AX12" s="29">
        <v>93</v>
      </c>
      <c r="AY12" s="28">
        <v>17696.935546875</v>
      </c>
      <c r="AZ12" s="28">
        <v>34.519374847412109</v>
      </c>
      <c r="BA12" s="28">
        <v>0.19631852209568024</v>
      </c>
      <c r="BC12" s="34">
        <v>25461</v>
      </c>
      <c r="BD12" s="35">
        <v>1887.1207275390625</v>
      </c>
      <c r="BE12" s="35">
        <v>10.03995418548584</v>
      </c>
      <c r="BF12" s="33">
        <v>109</v>
      </c>
    </row>
    <row r="13" spans="1:58">
      <c r="A13" s="7">
        <v>12</v>
      </c>
      <c r="C13" s="11" t="s">
        <v>3</v>
      </c>
      <c r="D13" s="11" t="s">
        <v>7</v>
      </c>
      <c r="E13" s="11" t="s">
        <v>11</v>
      </c>
      <c r="F13" s="11" t="s">
        <v>15</v>
      </c>
      <c r="G13" s="11" t="s">
        <v>32</v>
      </c>
      <c r="H13" s="15" t="s">
        <v>60</v>
      </c>
      <c r="I13" s="11" t="s">
        <v>450</v>
      </c>
      <c r="J13" s="11">
        <v>60412000</v>
      </c>
      <c r="K13" s="11">
        <v>60412</v>
      </c>
      <c r="L13" s="12">
        <v>45811</v>
      </c>
      <c r="M13" s="12">
        <v>48229.9609375</v>
      </c>
      <c r="N13" s="13">
        <v>51.935000000000002</v>
      </c>
      <c r="P13" s="20">
        <v>45811</v>
      </c>
      <c r="Q13" s="20">
        <v>3303</v>
      </c>
      <c r="R13" s="20">
        <v>158</v>
      </c>
      <c r="S13" s="20">
        <v>158</v>
      </c>
      <c r="T13" s="20">
        <v>441</v>
      </c>
      <c r="U13" s="20">
        <v>441</v>
      </c>
      <c r="V13" s="21">
        <v>3.3997246064245701E-3</v>
      </c>
      <c r="W13" s="21">
        <v>6.4199033658951521E-4</v>
      </c>
      <c r="X13" s="21">
        <v>2.9380209161899984E-4</v>
      </c>
      <c r="Y13" s="21">
        <v>7.9132663086056709E-4</v>
      </c>
      <c r="Z13" s="21">
        <v>1.5448875452435094E-3</v>
      </c>
      <c r="AA13" s="21">
        <v>3.5927779674530029</v>
      </c>
      <c r="AC13" s="23">
        <v>0.94985002279281616</v>
      </c>
      <c r="AD13" s="23">
        <v>6.8484403192996979E-2</v>
      </c>
      <c r="AE13" s="23">
        <v>6.015000119805336E-2</v>
      </c>
      <c r="AF13" s="23">
        <v>0.94985002279281616</v>
      </c>
      <c r="AG13" s="23">
        <v>6.015000119805336E-2</v>
      </c>
      <c r="AH13" s="23">
        <v>3.1441936735063791E-3</v>
      </c>
      <c r="AI13" s="23">
        <v>5.1352754235267639E-4</v>
      </c>
      <c r="AJ13" s="23">
        <v>3.9579367148689926E-4</v>
      </c>
      <c r="AK13" s="23">
        <v>1.1442579851659777E-3</v>
      </c>
      <c r="AL13" s="23">
        <v>17.374294281005859</v>
      </c>
      <c r="AN13" s="25">
        <v>0.18922999501228333</v>
      </c>
      <c r="AO13" s="25">
        <v>1.4709342503920197E-3</v>
      </c>
      <c r="AP13" s="25">
        <v>6.2650602409638561</v>
      </c>
      <c r="AQ13" s="25">
        <v>1.7524344148114324E-3</v>
      </c>
      <c r="AR13" s="25">
        <v>1.635166639342274E-3</v>
      </c>
      <c r="AS13" s="25">
        <v>24.318763732910156</v>
      </c>
      <c r="AU13" s="28">
        <v>1518.025390625</v>
      </c>
      <c r="AV13" s="28">
        <v>0.51572161912918091</v>
      </c>
      <c r="AW13" s="28">
        <v>-0.28758466243743896</v>
      </c>
      <c r="AX13" s="29">
        <v>230</v>
      </c>
      <c r="AY13" s="28">
        <v>1518.025390625</v>
      </c>
      <c r="AZ13" s="28">
        <v>2.9610376358032227</v>
      </c>
      <c r="BA13" s="28">
        <v>1.506947074085474E-2</v>
      </c>
      <c r="BC13" s="34">
        <v>45811</v>
      </c>
      <c r="BD13" s="35">
        <v>130.63446044921875</v>
      </c>
      <c r="BE13" s="35">
        <v>0.69500797986984253</v>
      </c>
      <c r="BF13" s="33">
        <v>221</v>
      </c>
    </row>
    <row r="14" spans="1:58">
      <c r="A14" s="7">
        <v>13</v>
      </c>
      <c r="C14" s="11" t="s">
        <v>3</v>
      </c>
      <c r="D14" s="11" t="s">
        <v>7</v>
      </c>
      <c r="E14" s="11" t="s">
        <v>11</v>
      </c>
      <c r="F14" s="11" t="s">
        <v>15</v>
      </c>
      <c r="G14" s="11" t="s">
        <v>32</v>
      </c>
      <c r="H14" s="15" t="s">
        <v>61</v>
      </c>
      <c r="I14" s="11" t="s">
        <v>451</v>
      </c>
      <c r="J14" s="11">
        <v>60413000</v>
      </c>
      <c r="K14" s="11">
        <v>60413</v>
      </c>
      <c r="L14" s="12">
        <v>24108</v>
      </c>
      <c r="M14" s="12">
        <v>25380.9765625</v>
      </c>
      <c r="N14" s="13">
        <v>27.637</v>
      </c>
      <c r="P14" s="20">
        <v>24108</v>
      </c>
      <c r="Q14" s="20">
        <v>23391</v>
      </c>
      <c r="R14" s="20">
        <v>1126</v>
      </c>
      <c r="S14" s="20">
        <v>1126</v>
      </c>
      <c r="T14" s="20">
        <v>3959</v>
      </c>
      <c r="U14" s="20">
        <v>3959</v>
      </c>
      <c r="V14" s="21">
        <v>1.7891022143885493E-3</v>
      </c>
      <c r="W14" s="21">
        <v>4.5464108698070049E-3</v>
      </c>
      <c r="X14" s="21">
        <v>2.0938047673553228E-3</v>
      </c>
      <c r="Y14" s="21">
        <v>7.1039958856999874E-3</v>
      </c>
      <c r="Z14" s="21">
        <v>3.7319309297877265E-3</v>
      </c>
      <c r="AA14" s="21">
        <v>8.6789484024047852</v>
      </c>
      <c r="AC14" s="23">
        <v>0.94985002279281616</v>
      </c>
      <c r="AD14" s="23">
        <v>0.92159575223922729</v>
      </c>
      <c r="AE14" s="23">
        <v>0.97026002407073975</v>
      </c>
      <c r="AF14" s="23">
        <v>0.94985002279281616</v>
      </c>
      <c r="AG14" s="23">
        <v>0.97026002407073975</v>
      </c>
      <c r="AH14" s="23">
        <v>3.1441936735063791E-3</v>
      </c>
      <c r="AI14" s="23">
        <v>6.9105485454201698E-3</v>
      </c>
      <c r="AJ14" s="23">
        <v>6.3844183459877968E-3</v>
      </c>
      <c r="AK14" s="23">
        <v>5.7270894359621209E-3</v>
      </c>
      <c r="AL14" s="23">
        <v>86.95953369140625</v>
      </c>
      <c r="AN14" s="25">
        <v>0.31806999444961548</v>
      </c>
      <c r="AO14" s="25">
        <v>2.4724411778151989E-3</v>
      </c>
      <c r="AP14" s="25">
        <v>12.247324613555291</v>
      </c>
      <c r="AQ14" s="25">
        <v>3.4257662482559681E-3</v>
      </c>
      <c r="AR14" s="25">
        <v>3.0286286105563921E-3</v>
      </c>
      <c r="AS14" s="25">
        <v>45.042812347412109</v>
      </c>
      <c r="AU14" s="28">
        <v>33994.58984375</v>
      </c>
      <c r="AV14" s="28">
        <v>11.549045562744141</v>
      </c>
      <c r="AW14" s="28">
        <v>1.0625461339950562</v>
      </c>
      <c r="AX14" s="29">
        <v>42</v>
      </c>
      <c r="AY14" s="28">
        <v>33994.58984375</v>
      </c>
      <c r="AZ14" s="28">
        <v>66.309333801269531</v>
      </c>
      <c r="BA14" s="28">
        <v>0.20407409965991974</v>
      </c>
      <c r="BC14" s="34">
        <v>24108</v>
      </c>
      <c r="BD14" s="35">
        <v>1564.8465576171875</v>
      </c>
      <c r="BE14" s="35">
        <v>8.3253746032714844</v>
      </c>
      <c r="BF14" s="33">
        <v>117</v>
      </c>
    </row>
    <row r="15" spans="1:58">
      <c r="A15" s="7">
        <v>14</v>
      </c>
      <c r="C15" s="11" t="s">
        <v>3</v>
      </c>
      <c r="D15" s="11" t="s">
        <v>7</v>
      </c>
      <c r="E15" s="11" t="s">
        <v>11</v>
      </c>
      <c r="F15" s="11" t="s">
        <v>15</v>
      </c>
      <c r="G15" s="11" t="s">
        <v>32</v>
      </c>
      <c r="H15" s="15" t="s">
        <v>62</v>
      </c>
      <c r="I15" s="11" t="s">
        <v>452</v>
      </c>
      <c r="J15" s="11">
        <v>60414000</v>
      </c>
      <c r="K15" s="11">
        <v>60414</v>
      </c>
      <c r="L15" s="12">
        <v>31052</v>
      </c>
      <c r="M15" s="12">
        <v>32691.640625</v>
      </c>
      <c r="N15" s="13">
        <v>49.667000000000002</v>
      </c>
      <c r="P15" s="20">
        <v>31052</v>
      </c>
      <c r="Q15" s="20">
        <v>16013</v>
      </c>
      <c r="R15" s="20">
        <v>660</v>
      </c>
      <c r="S15" s="20">
        <v>660</v>
      </c>
      <c r="T15" s="20">
        <v>2821</v>
      </c>
      <c r="U15" s="20">
        <v>2821</v>
      </c>
      <c r="V15" s="21">
        <v>2.3044301196932793E-3</v>
      </c>
      <c r="W15" s="21">
        <v>3.112379927188158E-3</v>
      </c>
      <c r="X15" s="21">
        <v>1.2272745370864868E-3</v>
      </c>
      <c r="Y15" s="21">
        <v>5.0619784742593765E-3</v>
      </c>
      <c r="Z15" s="21">
        <v>2.9298794122574407E-3</v>
      </c>
      <c r="AA15" s="21">
        <v>6.8137040138244629</v>
      </c>
      <c r="AC15" s="23">
        <v>0.94985002279281616</v>
      </c>
      <c r="AD15" s="23">
        <v>0.48981940746307373</v>
      </c>
      <c r="AE15" s="23">
        <v>0.51567000150680542</v>
      </c>
      <c r="AF15" s="23">
        <v>0.94985002279281616</v>
      </c>
      <c r="AG15" s="23">
        <v>0.51567000150680542</v>
      </c>
      <c r="AH15" s="23">
        <v>3.1441936735063791E-3</v>
      </c>
      <c r="AI15" s="23">
        <v>3.6728910636156797E-3</v>
      </c>
      <c r="AJ15" s="23">
        <v>3.3931655343621969E-3</v>
      </c>
      <c r="AK15" s="23">
        <v>3.4236579466430947E-3</v>
      </c>
      <c r="AL15" s="23">
        <v>51.984466552734375</v>
      </c>
      <c r="AN15" s="25">
        <v>0.25356000661849976</v>
      </c>
      <c r="AO15" s="25">
        <v>1.9709882326424122E-3</v>
      </c>
      <c r="AP15" s="25">
        <v>5.6465411879736003</v>
      </c>
      <c r="AQ15" s="25">
        <v>1.5794250648468733E-3</v>
      </c>
      <c r="AR15" s="25">
        <v>1.7425430571142806E-3</v>
      </c>
      <c r="AS15" s="25">
        <v>25.915702819824219</v>
      </c>
      <c r="AU15" s="28">
        <v>9179.517578125</v>
      </c>
      <c r="AV15" s="28">
        <v>3.1185746192932129</v>
      </c>
      <c r="AW15" s="28">
        <v>0.49395614862442017</v>
      </c>
      <c r="AX15" s="29">
        <v>139</v>
      </c>
      <c r="AY15" s="28">
        <v>9179.517578125</v>
      </c>
      <c r="AZ15" s="28">
        <v>17.905429840087891</v>
      </c>
      <c r="BA15" s="28">
        <v>9.286777675151825E-2</v>
      </c>
      <c r="BC15" s="34">
        <v>31052</v>
      </c>
      <c r="BD15" s="35">
        <v>731.19866943359375</v>
      </c>
      <c r="BE15" s="35">
        <v>3.8901596069335937</v>
      </c>
      <c r="BF15" s="33">
        <v>143</v>
      </c>
    </row>
    <row r="16" spans="1:58">
      <c r="A16" s="7">
        <v>15</v>
      </c>
      <c r="C16" s="11" t="s">
        <v>3</v>
      </c>
      <c r="D16" s="11" t="s">
        <v>7</v>
      </c>
      <c r="E16" s="11" t="s">
        <v>11</v>
      </c>
      <c r="F16" s="11" t="s">
        <v>15</v>
      </c>
      <c r="G16" s="11" t="s">
        <v>32</v>
      </c>
      <c r="H16" s="15" t="s">
        <v>63</v>
      </c>
      <c r="I16" s="11" t="s">
        <v>453</v>
      </c>
      <c r="J16" s="11">
        <v>60415000</v>
      </c>
      <c r="K16" s="11">
        <v>60415</v>
      </c>
      <c r="L16" s="12">
        <v>42112</v>
      </c>
      <c r="M16" s="12">
        <v>44335.640625</v>
      </c>
      <c r="N16" s="13">
        <v>32.234000000000002</v>
      </c>
      <c r="P16" s="20">
        <v>42112</v>
      </c>
      <c r="Q16" s="20">
        <v>35862</v>
      </c>
      <c r="R16" s="20">
        <v>3672</v>
      </c>
      <c r="S16" s="20">
        <v>3672</v>
      </c>
      <c r="T16" s="20">
        <v>4086</v>
      </c>
      <c r="U16" s="20">
        <v>4086</v>
      </c>
      <c r="V16" s="21">
        <v>3.1252144835889339E-3</v>
      </c>
      <c r="W16" s="21">
        <v>6.9703473709523678E-3</v>
      </c>
      <c r="X16" s="21">
        <v>6.8281092680990696E-3</v>
      </c>
      <c r="Y16" s="21">
        <v>7.3318835347890854E-3</v>
      </c>
      <c r="Z16" s="21">
        <v>5.7213792249911789E-3</v>
      </c>
      <c r="AA16" s="21">
        <v>13.305593490600586</v>
      </c>
      <c r="AC16" s="23">
        <v>0.94985002279281616</v>
      </c>
      <c r="AD16" s="23">
        <v>0.80887520313262939</v>
      </c>
      <c r="AE16" s="23">
        <v>0.84742999076843262</v>
      </c>
      <c r="AF16" s="23">
        <v>0.94985002279281616</v>
      </c>
      <c r="AG16" s="23">
        <v>0.84742999076843262</v>
      </c>
      <c r="AH16" s="23">
        <v>3.1441936735063791E-3</v>
      </c>
      <c r="AI16" s="23">
        <v>6.0653178952634335E-3</v>
      </c>
      <c r="AJ16" s="23">
        <v>5.5761830881237984E-3</v>
      </c>
      <c r="AK16" s="23">
        <v>5.1147167629457015E-3</v>
      </c>
      <c r="AL16" s="23">
        <v>77.661331176757812</v>
      </c>
      <c r="AN16" s="25">
        <v>0.27443000674247742</v>
      </c>
      <c r="AO16" s="25">
        <v>2.133216243237257E-3</v>
      </c>
      <c r="AP16" s="25">
        <v>6.5022910757145977</v>
      </c>
      <c r="AQ16" s="25">
        <v>1.8187914974987507E-3</v>
      </c>
      <c r="AR16" s="25">
        <v>1.9497750461629506E-3</v>
      </c>
      <c r="AS16" s="25">
        <v>28.99772834777832</v>
      </c>
      <c r="AU16" s="28">
        <v>29964.2265625</v>
      </c>
      <c r="AV16" s="28">
        <v>10.179802894592285</v>
      </c>
      <c r="AW16" s="28">
        <v>1.0077394247055054</v>
      </c>
      <c r="AX16" s="29">
        <v>52</v>
      </c>
      <c r="AY16" s="28">
        <v>29964.2265625</v>
      </c>
      <c r="AZ16" s="28">
        <v>58.447769165039062</v>
      </c>
      <c r="BA16" s="28">
        <v>0.38098469376564026</v>
      </c>
      <c r="BC16" s="34">
        <v>42112</v>
      </c>
      <c r="BD16" s="35">
        <v>4402.96240234375</v>
      </c>
      <c r="BE16" s="35">
        <v>23.424860000610352</v>
      </c>
      <c r="BF16" s="33">
        <v>62</v>
      </c>
    </row>
    <row r="17" spans="1:58">
      <c r="A17" s="7">
        <v>16</v>
      </c>
      <c r="C17" s="11" t="s">
        <v>3</v>
      </c>
      <c r="D17" s="11" t="s">
        <v>7</v>
      </c>
      <c r="E17" s="11" t="s">
        <v>11</v>
      </c>
      <c r="F17" s="11" t="s">
        <v>15</v>
      </c>
      <c r="G17" s="11" t="s">
        <v>32</v>
      </c>
      <c r="H17" s="15" t="s">
        <v>64</v>
      </c>
      <c r="I17" s="11" t="s">
        <v>454</v>
      </c>
      <c r="J17" s="11">
        <v>60416000</v>
      </c>
      <c r="K17" s="11">
        <v>60416</v>
      </c>
      <c r="L17" s="12">
        <v>29862</v>
      </c>
      <c r="M17" s="12">
        <v>31438.8046875</v>
      </c>
      <c r="N17" s="13">
        <v>40.585999999999999</v>
      </c>
      <c r="P17" s="20">
        <v>29862</v>
      </c>
      <c r="Q17" s="20">
        <v>28750</v>
      </c>
      <c r="R17" s="20">
        <v>1043</v>
      </c>
      <c r="S17" s="20">
        <v>1043</v>
      </c>
      <c r="T17" s="20">
        <v>5043</v>
      </c>
      <c r="U17" s="20">
        <v>5043</v>
      </c>
      <c r="V17" s="21">
        <v>2.2161179222166538E-3</v>
      </c>
      <c r="W17" s="21">
        <v>5.5880174040794373E-3</v>
      </c>
      <c r="X17" s="21">
        <v>1.9394656410440803E-3</v>
      </c>
      <c r="Y17" s="21">
        <v>9.0491157025098801E-3</v>
      </c>
      <c r="Z17" s="21">
        <v>4.534133358538508E-3</v>
      </c>
      <c r="AA17" s="21">
        <v>10.544544219970703</v>
      </c>
      <c r="AC17" s="23">
        <v>0.94985002279281616</v>
      </c>
      <c r="AD17" s="23">
        <v>0.9144749641418457</v>
      </c>
      <c r="AE17" s="23">
        <v>0.9375</v>
      </c>
      <c r="AF17" s="23">
        <v>0.94985002279281616</v>
      </c>
      <c r="AG17" s="23">
        <v>0.9375</v>
      </c>
      <c r="AH17" s="23">
        <v>3.1441936735063791E-3</v>
      </c>
      <c r="AI17" s="23">
        <v>6.8571534939110279E-3</v>
      </c>
      <c r="AJ17" s="23">
        <v>6.1688534915447235E-3</v>
      </c>
      <c r="AK17" s="23">
        <v>5.6219958720785486E-3</v>
      </c>
      <c r="AL17" s="23">
        <v>85.363800048828125</v>
      </c>
      <c r="AN17" s="25">
        <v>0.19225999712944031</v>
      </c>
      <c r="AO17" s="25">
        <v>1.4944871654734015E-3</v>
      </c>
      <c r="AP17" s="25">
        <v>2.2792844777841892</v>
      </c>
      <c r="AQ17" s="25">
        <v>6.3755118753761053E-4</v>
      </c>
      <c r="AR17" s="25">
        <v>9.9453490745577918E-4</v>
      </c>
      <c r="AS17" s="25">
        <v>14.791067123413086</v>
      </c>
      <c r="AU17" s="28">
        <v>13313.7705078125</v>
      </c>
      <c r="AV17" s="28">
        <v>4.5231122970581055</v>
      </c>
      <c r="AW17" s="28">
        <v>0.65543735027313232</v>
      </c>
      <c r="AX17" s="29">
        <v>116</v>
      </c>
      <c r="AY17" s="28">
        <v>13313.7705078125</v>
      </c>
      <c r="AZ17" s="28">
        <v>25.969640731811523</v>
      </c>
      <c r="BA17" s="28">
        <v>0.15260758996009827</v>
      </c>
      <c r="BC17" s="34">
        <v>29862</v>
      </c>
      <c r="BD17" s="35">
        <v>876.16107177734375</v>
      </c>
      <c r="BE17" s="35">
        <v>4.6613955497741699</v>
      </c>
      <c r="BF17" s="33">
        <v>137</v>
      </c>
    </row>
    <row r="18" spans="1:58">
      <c r="A18" s="7">
        <v>17</v>
      </c>
      <c r="C18" s="11" t="s">
        <v>3</v>
      </c>
      <c r="D18" s="11" t="s">
        <v>7</v>
      </c>
      <c r="E18" s="11" t="s">
        <v>11</v>
      </c>
      <c r="F18" s="11" t="s">
        <v>15</v>
      </c>
      <c r="G18" s="11" t="s">
        <v>32</v>
      </c>
      <c r="H18" s="15" t="s">
        <v>65</v>
      </c>
      <c r="I18" s="11" t="s">
        <v>455</v>
      </c>
      <c r="J18" s="11">
        <v>60417000</v>
      </c>
      <c r="K18" s="11">
        <v>60417</v>
      </c>
      <c r="L18" s="12">
        <v>20277</v>
      </c>
      <c r="M18" s="12">
        <v>21347.6875</v>
      </c>
      <c r="N18" s="13">
        <v>42.62</v>
      </c>
      <c r="P18" s="20">
        <v>20277</v>
      </c>
      <c r="Q18" s="20">
        <v>12770</v>
      </c>
      <c r="R18" s="20">
        <v>591</v>
      </c>
      <c r="S18" s="20">
        <v>591</v>
      </c>
      <c r="T18" s="20">
        <v>2174</v>
      </c>
      <c r="U18" s="20">
        <v>2174</v>
      </c>
      <c r="V18" s="21">
        <v>1.5047960914671421E-3</v>
      </c>
      <c r="W18" s="21">
        <v>2.482051495462656E-3</v>
      </c>
      <c r="X18" s="21">
        <v>1.0989685542881489E-3</v>
      </c>
      <c r="Y18" s="21">
        <v>3.9010071195662022E-3</v>
      </c>
      <c r="Z18" s="21">
        <v>2.2138059511304185E-3</v>
      </c>
      <c r="AA18" s="21">
        <v>5.148409366607666</v>
      </c>
      <c r="AC18" s="23">
        <v>0.94985002279281616</v>
      </c>
      <c r="AD18" s="23">
        <v>0.59819126129150391</v>
      </c>
      <c r="AE18" s="23">
        <v>0.62726002931594849</v>
      </c>
      <c r="AF18" s="23">
        <v>0.94985002279281616</v>
      </c>
      <c r="AG18" s="23">
        <v>0.62726002931594849</v>
      </c>
      <c r="AH18" s="23">
        <v>3.1441936735063791E-3</v>
      </c>
      <c r="AI18" s="23">
        <v>4.4855130836367607E-3</v>
      </c>
      <c r="AJ18" s="23">
        <v>4.1274405084550381E-3</v>
      </c>
      <c r="AK18" s="23">
        <v>3.9951364199898162E-3</v>
      </c>
      <c r="AL18" s="23">
        <v>60.661735534667969</v>
      </c>
      <c r="AN18" s="25">
        <v>0.34648999571800232</v>
      </c>
      <c r="AO18" s="25">
        <v>2.6933574117720127E-3</v>
      </c>
      <c r="AP18" s="25">
        <v>10.848459265512874</v>
      </c>
      <c r="AQ18" s="25">
        <v>3.0344820115715265E-3</v>
      </c>
      <c r="AR18" s="25">
        <v>2.8923757962561608E-3</v>
      </c>
      <c r="AS18" s="25">
        <v>43.016414642333984</v>
      </c>
      <c r="AU18" s="28">
        <v>13434.5185546875</v>
      </c>
      <c r="AV18" s="28">
        <v>4.5641341209411621</v>
      </c>
      <c r="AW18" s="28">
        <v>0.65935838222503662</v>
      </c>
      <c r="AX18" s="29">
        <v>114</v>
      </c>
      <c r="AY18" s="28">
        <v>13434.5185546875</v>
      </c>
      <c r="AZ18" s="28">
        <v>26.205169677734375</v>
      </c>
      <c r="BA18" s="28">
        <v>0.12734869122505188</v>
      </c>
      <c r="BC18" s="34">
        <v>20277</v>
      </c>
      <c r="BD18" s="35">
        <v>894.72357177734375</v>
      </c>
      <c r="BE18" s="35">
        <v>4.7601532936096191</v>
      </c>
      <c r="BF18" s="33">
        <v>135</v>
      </c>
    </row>
    <row r="19" spans="1:58">
      <c r="A19" s="7">
        <v>18</v>
      </c>
      <c r="C19" s="11" t="s">
        <v>3</v>
      </c>
      <c r="D19" s="11" t="s">
        <v>7</v>
      </c>
      <c r="E19" s="11" t="s">
        <v>11</v>
      </c>
      <c r="F19" s="11" t="s">
        <v>16</v>
      </c>
      <c r="G19" s="11" t="s">
        <v>33</v>
      </c>
      <c r="H19" s="15" t="s">
        <v>66</v>
      </c>
      <c r="I19" s="11" t="s">
        <v>456</v>
      </c>
      <c r="J19" s="11">
        <v>60601000</v>
      </c>
      <c r="K19" s="11">
        <v>60601</v>
      </c>
      <c r="L19" s="12">
        <v>20349</v>
      </c>
      <c r="M19" s="12">
        <v>21247.078125</v>
      </c>
      <c r="N19" s="13">
        <v>103.496</v>
      </c>
      <c r="P19" s="20">
        <v>2105</v>
      </c>
      <c r="Q19" s="20">
        <v>2105</v>
      </c>
      <c r="R19" s="20">
        <v>16</v>
      </c>
      <c r="S19" s="20">
        <v>16</v>
      </c>
      <c r="T19" s="20">
        <v>237</v>
      </c>
      <c r="U19" s="20">
        <v>237</v>
      </c>
      <c r="V19" s="21">
        <v>1.5621619240846485E-4</v>
      </c>
      <c r="W19" s="21">
        <v>4.0914007695391774E-4</v>
      </c>
      <c r="X19" s="21">
        <v>2.9752109185210429E-5</v>
      </c>
      <c r="Y19" s="21">
        <v>4.2527078767307103E-4</v>
      </c>
      <c r="Z19" s="21">
        <v>2.4135854147993625E-4</v>
      </c>
      <c r="AA19" s="21">
        <v>0.56130146980285645</v>
      </c>
      <c r="AC19" s="23">
        <v>9.9069997668266296E-2</v>
      </c>
      <c r="AD19" s="23">
        <v>9.9072448909282684E-2</v>
      </c>
      <c r="AE19" s="23">
        <v>0.55286997556686401</v>
      </c>
      <c r="AF19" s="23">
        <v>9.9069997668266296E-2</v>
      </c>
      <c r="AG19" s="23">
        <v>0.55286997556686401</v>
      </c>
      <c r="AH19" s="23">
        <v>3.2794152502901852E-4</v>
      </c>
      <c r="AI19" s="23">
        <v>7.4289075564593077E-4</v>
      </c>
      <c r="AJ19" s="23">
        <v>3.6379455123096704E-3</v>
      </c>
      <c r="AK19" s="23">
        <v>1.8045903096203754E-3</v>
      </c>
      <c r="AL19" s="23">
        <v>27.400711059570313</v>
      </c>
      <c r="AN19" s="25">
        <v>0.29466000199317932</v>
      </c>
      <c r="AO19" s="25">
        <v>2.2904691286385059E-3</v>
      </c>
      <c r="AP19" s="25">
        <v>9.7374179431072214</v>
      </c>
      <c r="AQ19" s="25">
        <v>2.723706653341651E-3</v>
      </c>
      <c r="AR19" s="25">
        <v>2.5432278927821819E-3</v>
      </c>
      <c r="AS19" s="25">
        <v>37.823764801025391</v>
      </c>
      <c r="AU19" s="28">
        <v>581.73175048828125</v>
      </c>
      <c r="AV19" s="28">
        <v>0.19763281941413879</v>
      </c>
      <c r="AW19" s="28">
        <v>-0.70414096117019653</v>
      </c>
      <c r="AX19" s="29">
        <v>301</v>
      </c>
      <c r="AY19" s="28">
        <v>581.73175048828125</v>
      </c>
      <c r="AZ19" s="28">
        <v>1.1347172260284424</v>
      </c>
      <c r="BA19" s="28">
        <v>9.9999997764825821E-3</v>
      </c>
      <c r="BC19" s="34">
        <v>2105</v>
      </c>
      <c r="BD19" s="35">
        <v>6.2025928497314453</v>
      </c>
      <c r="BE19" s="35">
        <v>3.2999344170093536E-2</v>
      </c>
      <c r="BF19" s="33">
        <v>357</v>
      </c>
    </row>
    <row r="20" spans="1:58">
      <c r="A20" s="7">
        <v>19</v>
      </c>
      <c r="C20" s="11" t="s">
        <v>3</v>
      </c>
      <c r="D20" s="11" t="s">
        <v>7</v>
      </c>
      <c r="E20" s="11" t="s">
        <v>11</v>
      </c>
      <c r="F20" s="11" t="s">
        <v>16</v>
      </c>
      <c r="G20" s="11" t="s">
        <v>33</v>
      </c>
      <c r="H20" s="15" t="s">
        <v>67</v>
      </c>
      <c r="I20" s="11" t="s">
        <v>457</v>
      </c>
      <c r="J20" s="11">
        <v>60602000</v>
      </c>
      <c r="K20" s="11">
        <v>60602</v>
      </c>
      <c r="L20" s="12">
        <v>21775</v>
      </c>
      <c r="M20" s="12">
        <v>22736.013671875</v>
      </c>
      <c r="N20" s="13">
        <v>11.957000000000001</v>
      </c>
      <c r="P20" s="20">
        <v>21775</v>
      </c>
      <c r="Q20" s="20">
        <v>23000</v>
      </c>
      <c r="R20" s="20">
        <v>2500</v>
      </c>
      <c r="S20" s="20">
        <v>2500</v>
      </c>
      <c r="T20" s="20">
        <v>1582</v>
      </c>
      <c r="U20" s="20">
        <v>1582</v>
      </c>
      <c r="V20" s="21">
        <v>1.6159656224772334E-3</v>
      </c>
      <c r="W20" s="21">
        <v>4.4704140163958073E-3</v>
      </c>
      <c r="X20" s="21">
        <v>4.6487669460475445E-3</v>
      </c>
      <c r="Y20" s="21">
        <v>2.8387273196130991E-3</v>
      </c>
      <c r="Z20" s="21">
        <v>3.1013102808877245E-3</v>
      </c>
      <c r="AA20" s="21">
        <v>7.2123823165893555</v>
      </c>
      <c r="AC20" s="23">
        <v>0.9577299952507019</v>
      </c>
      <c r="AD20" s="23">
        <v>1.0116109848022461</v>
      </c>
      <c r="AE20" s="23">
        <v>0.86233001947402954</v>
      </c>
      <c r="AF20" s="23">
        <v>0.9577299952507019</v>
      </c>
      <c r="AG20" s="23">
        <v>0.86233001947402954</v>
      </c>
      <c r="AH20" s="23">
        <v>3.1702781561762094E-3</v>
      </c>
      <c r="AI20" s="23">
        <v>7.5855241157114506E-3</v>
      </c>
      <c r="AJ20" s="23">
        <v>5.6742266751825809E-3</v>
      </c>
      <c r="AK20" s="23">
        <v>5.6755944837292571E-3</v>
      </c>
      <c r="AL20" s="23">
        <v>86.177635192871094</v>
      </c>
      <c r="AN20" s="25">
        <v>0.32714998722076416</v>
      </c>
      <c r="AO20" s="25">
        <v>2.5430223904550076E-3</v>
      </c>
      <c r="AP20" s="25">
        <v>10.96714484035169</v>
      </c>
      <c r="AQ20" s="25">
        <v>3.0676801688969135E-3</v>
      </c>
      <c r="AR20" s="25">
        <v>2.8491174171224425E-3</v>
      </c>
      <c r="AS20" s="25">
        <v>42.373062133789063</v>
      </c>
      <c r="AU20" s="28">
        <v>26336.80859375</v>
      </c>
      <c r="AV20" s="28">
        <v>8.947453498840332</v>
      </c>
      <c r="AW20" s="28">
        <v>0.95169943571090698</v>
      </c>
      <c r="AX20" s="29">
        <v>61</v>
      </c>
      <c r="AY20" s="28">
        <v>26336.80859375</v>
      </c>
      <c r="AZ20" s="28">
        <v>51.372184753417969</v>
      </c>
      <c r="BA20" s="28">
        <v>0.50580549240112305</v>
      </c>
      <c r="BC20" s="34">
        <v>21775</v>
      </c>
      <c r="BD20" s="35">
        <v>3603.201904296875</v>
      </c>
      <c r="BE20" s="35">
        <v>19.169933319091797</v>
      </c>
      <c r="BF20" s="33">
        <v>81</v>
      </c>
    </row>
    <row r="21" spans="1:58">
      <c r="A21" s="7">
        <v>20</v>
      </c>
      <c r="C21" s="11" t="s">
        <v>3</v>
      </c>
      <c r="D21" s="11" t="s">
        <v>7</v>
      </c>
      <c r="E21" s="11" t="s">
        <v>11</v>
      </c>
      <c r="F21" s="11" t="s">
        <v>16</v>
      </c>
      <c r="G21" s="11" t="s">
        <v>33</v>
      </c>
      <c r="H21" s="15" t="s">
        <v>68</v>
      </c>
      <c r="I21" s="11" t="s">
        <v>458</v>
      </c>
      <c r="J21" s="11">
        <v>60603000</v>
      </c>
      <c r="K21" s="11">
        <v>60603</v>
      </c>
      <c r="L21" s="12">
        <v>12807</v>
      </c>
      <c r="M21" s="12">
        <v>13372.2216796875</v>
      </c>
      <c r="N21" s="13">
        <v>57.703000000000003</v>
      </c>
      <c r="P21" s="20">
        <v>4110</v>
      </c>
      <c r="Q21" s="20">
        <v>4110</v>
      </c>
      <c r="R21" s="20">
        <v>35</v>
      </c>
      <c r="S21" s="20">
        <v>35</v>
      </c>
      <c r="T21" s="20">
        <v>411</v>
      </c>
      <c r="U21" s="20">
        <v>411</v>
      </c>
      <c r="V21" s="21">
        <v>3.0501119908876717E-4</v>
      </c>
      <c r="W21" s="21">
        <v>7.9884356819093227E-4</v>
      </c>
      <c r="X21" s="21">
        <v>6.5082742366939783E-5</v>
      </c>
      <c r="Y21" s="21">
        <v>7.3749490547925234E-4</v>
      </c>
      <c r="Z21" s="21">
        <v>4.4810235970504898E-4</v>
      </c>
      <c r="AA21" s="21">
        <v>1.0421031713485718</v>
      </c>
      <c r="AC21" s="23">
        <v>0.30735000967979431</v>
      </c>
      <c r="AD21" s="23">
        <v>0.30735355615615845</v>
      </c>
      <c r="AE21" s="23">
        <v>0.49917000532150269</v>
      </c>
      <c r="AF21" s="23">
        <v>0.30735000967979431</v>
      </c>
      <c r="AG21" s="23">
        <v>0.49917000532150269</v>
      </c>
      <c r="AH21" s="23">
        <v>1.017390051856637E-3</v>
      </c>
      <c r="AI21" s="23">
        <v>2.3046780843287706E-3</v>
      </c>
      <c r="AJ21" s="23">
        <v>3.2845938112586737E-3</v>
      </c>
      <c r="AK21" s="23">
        <v>2.3683555106770214E-3</v>
      </c>
      <c r="AL21" s="23">
        <v>35.960865020751953</v>
      </c>
      <c r="AN21" s="25">
        <v>0.21500000357627869</v>
      </c>
      <c r="AO21" s="25">
        <v>1.6712512588128448E-3</v>
      </c>
      <c r="AP21" s="25">
        <v>6.5020576131687244</v>
      </c>
      <c r="AQ21" s="25">
        <v>1.8187261885032058E-3</v>
      </c>
      <c r="AR21" s="25">
        <v>1.7572908533660923E-3</v>
      </c>
      <c r="AS21" s="25">
        <v>26.135038375854492</v>
      </c>
      <c r="AU21" s="28">
        <v>979.40875244140625</v>
      </c>
      <c r="AV21" s="28">
        <v>0.33273637294769287</v>
      </c>
      <c r="AW21" s="28">
        <v>-0.47789973020553589</v>
      </c>
      <c r="AX21" s="29">
        <v>262</v>
      </c>
      <c r="AY21" s="28">
        <v>979.40875244140625</v>
      </c>
      <c r="AZ21" s="28">
        <v>1.9104199409484863</v>
      </c>
      <c r="BA21" s="28">
        <v>1.2039883993566036E-2</v>
      </c>
      <c r="BC21" s="34">
        <v>4110</v>
      </c>
      <c r="BD21" s="35">
        <v>10.639043807983398</v>
      </c>
      <c r="BE21" s="35">
        <v>5.6602373719215393E-2</v>
      </c>
      <c r="BF21" s="33">
        <v>347</v>
      </c>
    </row>
    <row r="22" spans="1:58">
      <c r="A22" s="7">
        <v>21</v>
      </c>
      <c r="C22" s="11" t="s">
        <v>3</v>
      </c>
      <c r="D22" s="11" t="s">
        <v>7</v>
      </c>
      <c r="E22" s="11" t="s">
        <v>11</v>
      </c>
      <c r="F22" s="11" t="s">
        <v>16</v>
      </c>
      <c r="G22" s="11" t="s">
        <v>33</v>
      </c>
      <c r="H22" s="15" t="s">
        <v>69</v>
      </c>
      <c r="I22" s="11" t="s">
        <v>459</v>
      </c>
      <c r="J22" s="11">
        <v>60604000</v>
      </c>
      <c r="K22" s="11">
        <v>60604</v>
      </c>
      <c r="L22" s="12">
        <v>32264</v>
      </c>
      <c r="M22" s="12">
        <v>33687.93359375</v>
      </c>
      <c r="N22" s="13">
        <v>29.84</v>
      </c>
      <c r="P22" s="20">
        <v>32264</v>
      </c>
      <c r="Q22" s="20">
        <v>20939</v>
      </c>
      <c r="R22" s="20">
        <v>1015</v>
      </c>
      <c r="S22" s="20">
        <v>1015</v>
      </c>
      <c r="T22" s="20">
        <v>3669</v>
      </c>
      <c r="U22" s="20">
        <v>3669</v>
      </c>
      <c r="V22" s="21">
        <v>2.3943749256432056E-3</v>
      </c>
      <c r="W22" s="21">
        <v>4.0698261000216007E-3</v>
      </c>
      <c r="X22" s="21">
        <v>1.8873994704335928E-3</v>
      </c>
      <c r="Y22" s="21">
        <v>6.5836221911013126E-3</v>
      </c>
      <c r="Z22" s="21">
        <v>3.6741754101750931E-3</v>
      </c>
      <c r="AA22" s="21">
        <v>8.5446329116821289</v>
      </c>
      <c r="AC22" s="23">
        <v>0.9577299952507019</v>
      </c>
      <c r="AD22" s="23">
        <v>0.62155789136886597</v>
      </c>
      <c r="AE22" s="23">
        <v>0.66781997680664063</v>
      </c>
      <c r="AF22" s="23">
        <v>0.9577299952507019</v>
      </c>
      <c r="AG22" s="23">
        <v>0.66781997680664063</v>
      </c>
      <c r="AH22" s="23">
        <v>3.1702781561762094E-3</v>
      </c>
      <c r="AI22" s="23">
        <v>4.6607265248894691E-3</v>
      </c>
      <c r="AJ22" s="23">
        <v>4.3943291530013084E-3</v>
      </c>
      <c r="AK22" s="23">
        <v>4.168908074460298E-3</v>
      </c>
      <c r="AL22" s="23">
        <v>63.300266265869141</v>
      </c>
      <c r="AN22" s="25">
        <v>0.33371999859809875</v>
      </c>
      <c r="AO22" s="25">
        <v>2.5940928608179092E-3</v>
      </c>
      <c r="AP22" s="25">
        <v>5.5861903620234958</v>
      </c>
      <c r="AQ22" s="25">
        <v>1.5625439118593931E-3</v>
      </c>
      <c r="AR22" s="25">
        <v>1.992268174299545E-3</v>
      </c>
      <c r="AS22" s="25">
        <v>29.629701614379883</v>
      </c>
      <c r="AU22" s="28">
        <v>16026.0400390625</v>
      </c>
      <c r="AV22" s="28">
        <v>5.4445562362670898</v>
      </c>
      <c r="AW22" s="28">
        <v>0.73596251010894775</v>
      </c>
      <c r="AX22" s="29">
        <v>101</v>
      </c>
      <c r="AY22" s="28">
        <v>16026.0400390625</v>
      </c>
      <c r="AZ22" s="28">
        <v>31.260152816772461</v>
      </c>
      <c r="BA22" s="28">
        <v>0.13859562575817108</v>
      </c>
      <c r="BC22" s="34">
        <v>32264</v>
      </c>
      <c r="BD22" s="35">
        <v>1492.27880859375</v>
      </c>
      <c r="BE22" s="35">
        <v>7.9392962455749512</v>
      </c>
      <c r="BF22" s="33">
        <v>121</v>
      </c>
    </row>
    <row r="23" spans="1:58">
      <c r="A23" s="7">
        <v>22</v>
      </c>
      <c r="C23" s="11" t="s">
        <v>3</v>
      </c>
      <c r="D23" s="11" t="s">
        <v>7</v>
      </c>
      <c r="E23" s="11" t="s">
        <v>11</v>
      </c>
      <c r="F23" s="11" t="s">
        <v>16</v>
      </c>
      <c r="G23" s="11" t="s">
        <v>33</v>
      </c>
      <c r="H23" s="15" t="s">
        <v>70</v>
      </c>
      <c r="I23" s="11" t="s">
        <v>460</v>
      </c>
      <c r="J23" s="11">
        <v>60605000</v>
      </c>
      <c r="K23" s="11">
        <v>60605</v>
      </c>
      <c r="L23" s="12">
        <v>30046</v>
      </c>
      <c r="M23" s="12">
        <v>31372.044921875</v>
      </c>
      <c r="N23" s="13">
        <v>53.872</v>
      </c>
      <c r="P23" s="20">
        <v>30046</v>
      </c>
      <c r="Q23" s="20">
        <v>10651</v>
      </c>
      <c r="R23" s="20">
        <v>735</v>
      </c>
      <c r="S23" s="20">
        <v>735</v>
      </c>
      <c r="T23" s="20">
        <v>3229</v>
      </c>
      <c r="U23" s="20">
        <v>3229</v>
      </c>
      <c r="V23" s="21">
        <v>2.2297727409750223E-3</v>
      </c>
      <c r="W23" s="21">
        <v>2.0701903849840164E-3</v>
      </c>
      <c r="X23" s="21">
        <v>1.3667375314980745E-3</v>
      </c>
      <c r="Y23" s="21">
        <v>5.7940902188420296E-3</v>
      </c>
      <c r="Z23" s="21">
        <v>2.9576115189363945E-3</v>
      </c>
      <c r="AA23" s="21">
        <v>6.878197193145752</v>
      </c>
      <c r="AC23" s="23">
        <v>0.9577299952507019</v>
      </c>
      <c r="AD23" s="23">
        <v>0.33950608968734741</v>
      </c>
      <c r="AE23" s="23">
        <v>0.60688000917434692</v>
      </c>
      <c r="AF23" s="23">
        <v>0.9577299952507019</v>
      </c>
      <c r="AG23" s="23">
        <v>0.60688000917434692</v>
      </c>
      <c r="AH23" s="23">
        <v>3.1702781561762094E-3</v>
      </c>
      <c r="AI23" s="23">
        <v>2.5457725860178471E-3</v>
      </c>
      <c r="AJ23" s="23">
        <v>3.9933375082910061E-3</v>
      </c>
      <c r="AK23" s="23">
        <v>3.2911447478151225E-3</v>
      </c>
      <c r="AL23" s="23">
        <v>49.972400665283203</v>
      </c>
      <c r="AN23" s="25">
        <v>0.24237999320030212</v>
      </c>
      <c r="AO23" s="25">
        <v>1.8840830307453871E-3</v>
      </c>
      <c r="AP23" s="25">
        <v>7.0218512153204031</v>
      </c>
      <c r="AQ23" s="25">
        <v>1.964120427146554E-3</v>
      </c>
      <c r="AR23" s="25">
        <v>1.9307783243109622E-3</v>
      </c>
      <c r="AS23" s="25">
        <v>28.715204238891602</v>
      </c>
      <c r="AU23" s="28">
        <v>9869.9912109375</v>
      </c>
      <c r="AV23" s="28">
        <v>3.3531506061553955</v>
      </c>
      <c r="AW23" s="28">
        <v>0.52545303106307983</v>
      </c>
      <c r="AX23" s="29">
        <v>134</v>
      </c>
      <c r="AY23" s="28">
        <v>9869.9912109375</v>
      </c>
      <c r="AZ23" s="28">
        <v>19.252256393432617</v>
      </c>
      <c r="BA23" s="28">
        <v>0.10777110606431961</v>
      </c>
      <c r="BC23" s="34">
        <v>30046</v>
      </c>
      <c r="BD23" s="35">
        <v>784.848388671875</v>
      </c>
      <c r="BE23" s="35">
        <v>4.1755895614624023</v>
      </c>
      <c r="BF23" s="33">
        <v>140</v>
      </c>
    </row>
    <row r="24" spans="1:58">
      <c r="A24" s="7">
        <v>23</v>
      </c>
      <c r="C24" s="11" t="s">
        <v>3</v>
      </c>
      <c r="D24" s="11" t="s">
        <v>7</v>
      </c>
      <c r="E24" s="11" t="s">
        <v>11</v>
      </c>
      <c r="F24" s="11" t="s">
        <v>16</v>
      </c>
      <c r="G24" s="11" t="s">
        <v>33</v>
      </c>
      <c r="H24" s="15" t="s">
        <v>71</v>
      </c>
      <c r="I24" s="11" t="s">
        <v>461</v>
      </c>
      <c r="J24" s="11">
        <v>60606000</v>
      </c>
      <c r="K24" s="11">
        <v>60606</v>
      </c>
      <c r="L24" s="12">
        <v>39086</v>
      </c>
      <c r="M24" s="12">
        <v>40811.01171875</v>
      </c>
      <c r="N24" s="13">
        <v>5.9279999999999999</v>
      </c>
      <c r="P24" s="20">
        <v>24587</v>
      </c>
      <c r="Q24" s="20">
        <v>24576</v>
      </c>
      <c r="R24" s="20">
        <v>2369</v>
      </c>
      <c r="S24" s="20">
        <v>2369</v>
      </c>
      <c r="T24" s="20">
        <v>4460</v>
      </c>
      <c r="U24" s="20">
        <v>4460</v>
      </c>
      <c r="V24" s="21">
        <v>1.8246497493237257E-3</v>
      </c>
      <c r="W24" s="21">
        <v>4.7767343930900097E-3</v>
      </c>
      <c r="X24" s="21">
        <v>4.4051716104149818E-3</v>
      </c>
      <c r="Y24" s="21">
        <v>8.0029862001538277E-3</v>
      </c>
      <c r="Z24" s="21">
        <v>4.5439368991769761E-3</v>
      </c>
      <c r="AA24" s="21">
        <v>10.567342758178711</v>
      </c>
      <c r="AC24" s="23">
        <v>0.60246002674102783</v>
      </c>
      <c r="AD24" s="23">
        <v>0.60219043493270874</v>
      </c>
      <c r="AE24" s="23">
        <v>1.2776399850845337</v>
      </c>
      <c r="AF24" s="23">
        <v>0.60246002674102783</v>
      </c>
      <c r="AG24" s="23">
        <v>1</v>
      </c>
      <c r="AH24" s="23">
        <v>1.9942633807659149E-3</v>
      </c>
      <c r="AI24" s="23">
        <v>4.5155007392168045E-3</v>
      </c>
      <c r="AJ24" s="23">
        <v>6.580110639333725E-3</v>
      </c>
      <c r="AK24" s="23">
        <v>4.6989050607293501E-3</v>
      </c>
      <c r="AL24" s="23">
        <v>71.347686767578125</v>
      </c>
      <c r="AN24" s="25">
        <v>0.32699000835418701</v>
      </c>
      <c r="AO24" s="25">
        <v>2.5417788419872522E-3</v>
      </c>
      <c r="AP24" s="25">
        <v>8.5151904150620439</v>
      </c>
      <c r="AQ24" s="25">
        <v>2.3818307090550661E-3</v>
      </c>
      <c r="AR24" s="25">
        <v>2.4484621505609285E-3</v>
      </c>
      <c r="AS24" s="25">
        <v>36.414375305175781</v>
      </c>
      <c r="AU24" s="28">
        <v>27454.81640625</v>
      </c>
      <c r="AV24" s="28">
        <v>9.3272762298583984</v>
      </c>
      <c r="AW24" s="28">
        <v>0.96975481510162354</v>
      </c>
      <c r="AX24" s="29">
        <v>57</v>
      </c>
      <c r="AY24" s="28">
        <v>27454.81640625</v>
      </c>
      <c r="AZ24" s="28">
        <v>53.552951812744141</v>
      </c>
      <c r="BA24" s="28">
        <v>0.2670210599899292</v>
      </c>
      <c r="BC24" s="34">
        <v>24587</v>
      </c>
      <c r="BD24" s="35">
        <v>2146.77001953125</v>
      </c>
      <c r="BE24" s="35">
        <v>11.421353340148926</v>
      </c>
      <c r="BF24" s="33">
        <v>103</v>
      </c>
    </row>
    <row r="25" spans="1:58">
      <c r="A25" s="7">
        <v>24</v>
      </c>
      <c r="C25" s="11" t="s">
        <v>3</v>
      </c>
      <c r="D25" s="11" t="s">
        <v>7</v>
      </c>
      <c r="E25" s="11" t="s">
        <v>11</v>
      </c>
      <c r="F25" s="11" t="s">
        <v>16</v>
      </c>
      <c r="G25" s="11" t="s">
        <v>33</v>
      </c>
      <c r="H25" s="15" t="s">
        <v>72</v>
      </c>
      <c r="I25" s="11" t="s">
        <v>462</v>
      </c>
      <c r="J25" s="11">
        <v>60607000</v>
      </c>
      <c r="K25" s="11">
        <v>60607</v>
      </c>
      <c r="L25" s="12">
        <v>30669</v>
      </c>
      <c r="M25" s="12">
        <v>32022.5390625</v>
      </c>
      <c r="N25" s="13">
        <v>94.778999999999996</v>
      </c>
      <c r="P25" s="20">
        <v>3021</v>
      </c>
      <c r="Q25" s="20">
        <v>3021</v>
      </c>
      <c r="R25" s="20">
        <v>15</v>
      </c>
      <c r="S25" s="20">
        <v>15</v>
      </c>
      <c r="T25" s="20">
        <v>88</v>
      </c>
      <c r="U25" s="20">
        <v>88</v>
      </c>
      <c r="V25" s="21">
        <v>2.2419435845222324E-4</v>
      </c>
      <c r="W25" s="21">
        <v>5.8717915089800954E-4</v>
      </c>
      <c r="X25" s="21">
        <v>2.7892601792700589E-5</v>
      </c>
      <c r="Y25" s="21">
        <v>1.5790644101798534E-4</v>
      </c>
      <c r="Z25" s="21">
        <v>2.2254270659961614E-4</v>
      </c>
      <c r="AA25" s="21">
        <v>0.5175434947013855</v>
      </c>
      <c r="AC25" s="23">
        <v>9.4339996576309204E-2</v>
      </c>
      <c r="AD25" s="23">
        <v>9.4339802861213684E-2</v>
      </c>
      <c r="AE25" s="23">
        <v>0.1568399965763092</v>
      </c>
      <c r="AF25" s="23">
        <v>9.4339996576309204E-2</v>
      </c>
      <c r="AG25" s="23">
        <v>0.1568399965763092</v>
      </c>
      <c r="AH25" s="23">
        <v>3.1228427542373538E-4</v>
      </c>
      <c r="AI25" s="23">
        <v>7.0740317460149527E-4</v>
      </c>
      <c r="AJ25" s="23">
        <v>1.0320245055481791E-3</v>
      </c>
      <c r="AK25" s="23">
        <v>7.365748836442418E-4</v>
      </c>
      <c r="AL25" s="23">
        <v>11.184076309204102</v>
      </c>
      <c r="AN25" s="25">
        <v>0.28011998534202576</v>
      </c>
      <c r="AO25" s="25">
        <v>2.1774459164589643E-3</v>
      </c>
      <c r="AP25" s="25">
        <v>14.908100748808714</v>
      </c>
      <c r="AQ25" s="25">
        <v>4.1700266301631927E-3</v>
      </c>
      <c r="AR25" s="25">
        <v>3.3399542633467385E-3</v>
      </c>
      <c r="AS25" s="25">
        <v>49.672954559326172</v>
      </c>
      <c r="AU25" s="28">
        <v>287.519287109375</v>
      </c>
      <c r="AV25" s="28">
        <v>9.7679466009140015E-2</v>
      </c>
      <c r="AW25" s="28">
        <v>-1.0101966857910156</v>
      </c>
      <c r="AX25" s="29">
        <v>331</v>
      </c>
      <c r="AY25" s="28">
        <v>287.519287109375</v>
      </c>
      <c r="AZ25" s="28">
        <v>0.56083083152770996</v>
      </c>
      <c r="BA25" s="28">
        <v>9.9999997764825821E-3</v>
      </c>
      <c r="BC25" s="34">
        <v>3021</v>
      </c>
      <c r="BD25" s="35">
        <v>8.4624242782592773</v>
      </c>
      <c r="BE25" s="35">
        <v>4.5022211968898773E-2</v>
      </c>
      <c r="BF25" s="33">
        <v>349</v>
      </c>
    </row>
    <row r="26" spans="1:58">
      <c r="A26" s="7">
        <v>25</v>
      </c>
      <c r="C26" s="11" t="s">
        <v>3</v>
      </c>
      <c r="D26" s="11" t="s">
        <v>7</v>
      </c>
      <c r="E26" s="11" t="s">
        <v>11</v>
      </c>
      <c r="F26" s="11" t="s">
        <v>16</v>
      </c>
      <c r="G26" s="11" t="s">
        <v>33</v>
      </c>
      <c r="H26" s="15" t="s">
        <v>73</v>
      </c>
      <c r="I26" s="11" t="s">
        <v>463</v>
      </c>
      <c r="J26" s="11">
        <v>60608000</v>
      </c>
      <c r="K26" s="11">
        <v>60608</v>
      </c>
      <c r="L26" s="12">
        <v>45983</v>
      </c>
      <c r="M26" s="12">
        <v>48012.40625</v>
      </c>
      <c r="N26" s="13">
        <v>78.710999999999999</v>
      </c>
      <c r="P26" s="20">
        <v>8723</v>
      </c>
      <c r="Q26" s="20">
        <v>8723</v>
      </c>
      <c r="R26" s="20">
        <v>41</v>
      </c>
      <c r="S26" s="20">
        <v>41</v>
      </c>
      <c r="T26" s="20">
        <v>648</v>
      </c>
      <c r="U26" s="20">
        <v>648</v>
      </c>
      <c r="V26" s="21">
        <v>6.473510293290019E-4</v>
      </c>
      <c r="W26" s="21">
        <v>1.6954530728980899E-3</v>
      </c>
      <c r="X26" s="21">
        <v>7.6239783084020019E-5</v>
      </c>
      <c r="Y26" s="21">
        <v>1.1627656640484929E-3</v>
      </c>
      <c r="Z26" s="21">
        <v>8.2986639993062156E-4</v>
      </c>
      <c r="AA26" s="21">
        <v>1.929930567741394</v>
      </c>
      <c r="AC26" s="23">
        <v>0.18167999386787415</v>
      </c>
      <c r="AD26" s="23">
        <v>0.18168221414089203</v>
      </c>
      <c r="AE26" s="23">
        <v>0.36333999037742615</v>
      </c>
      <c r="AF26" s="23">
        <v>0.18167999386787415</v>
      </c>
      <c r="AG26" s="23">
        <v>0.36333999037742615</v>
      </c>
      <c r="AH26" s="23">
        <v>6.0139718698337674E-4</v>
      </c>
      <c r="AI26" s="23">
        <v>1.3623366830870509E-3</v>
      </c>
      <c r="AJ26" s="23">
        <v>2.3908172734081745E-3</v>
      </c>
      <c r="AK26" s="23">
        <v>1.5813259633949306E-3</v>
      </c>
      <c r="AL26" s="23">
        <v>24.010688781738281</v>
      </c>
      <c r="AN26" s="25">
        <v>0.32067000865936279</v>
      </c>
      <c r="AO26" s="25">
        <v>2.4926518090069294E-3</v>
      </c>
      <c r="AP26" s="25">
        <v>12.792056074766355</v>
      </c>
      <c r="AQ26" s="25">
        <v>3.5781362093985081E-3</v>
      </c>
      <c r="AR26" s="25">
        <v>3.1259434328758688E-3</v>
      </c>
      <c r="AS26" s="25">
        <v>46.4901123046875</v>
      </c>
      <c r="AU26" s="28">
        <v>2154.303466796875</v>
      </c>
      <c r="AV26" s="28">
        <v>0.73188555240631104</v>
      </c>
      <c r="AW26" s="28">
        <v>-0.13555683195590973</v>
      </c>
      <c r="AX26" s="29">
        <v>205</v>
      </c>
      <c r="AY26" s="28">
        <v>2154.303466796875</v>
      </c>
      <c r="AZ26" s="28">
        <v>4.2021517753601074</v>
      </c>
      <c r="BA26" s="28">
        <v>9.9999997764825821E-3</v>
      </c>
      <c r="BC26" s="34">
        <v>8723</v>
      </c>
      <c r="BD26" s="35">
        <v>27.972043991088867</v>
      </c>
      <c r="BE26" s="35">
        <v>0.14881826937198639</v>
      </c>
      <c r="BF26" s="33">
        <v>325</v>
      </c>
    </row>
    <row r="27" spans="1:58">
      <c r="A27" s="7">
        <v>26</v>
      </c>
      <c r="C27" s="11" t="s">
        <v>3</v>
      </c>
      <c r="D27" s="11" t="s">
        <v>7</v>
      </c>
      <c r="E27" s="11" t="s">
        <v>11</v>
      </c>
      <c r="F27" s="11" t="s">
        <v>16</v>
      </c>
      <c r="G27" s="11" t="s">
        <v>33</v>
      </c>
      <c r="H27" s="15" t="s">
        <v>74</v>
      </c>
      <c r="I27" s="11" t="s">
        <v>464</v>
      </c>
      <c r="J27" s="11">
        <v>60609000</v>
      </c>
      <c r="K27" s="11">
        <v>60609</v>
      </c>
      <c r="L27" s="12">
        <v>25211</v>
      </c>
      <c r="M27" s="12">
        <v>26323.65625</v>
      </c>
      <c r="N27" s="13">
        <v>23.167000000000002</v>
      </c>
      <c r="P27" s="20">
        <v>25211</v>
      </c>
      <c r="Q27" s="20">
        <v>20455</v>
      </c>
      <c r="R27" s="20">
        <v>1414</v>
      </c>
      <c r="S27" s="20">
        <v>1414</v>
      </c>
      <c r="T27" s="20">
        <v>3033</v>
      </c>
      <c r="U27" s="20">
        <v>3033</v>
      </c>
      <c r="V27" s="21">
        <v>1.870958018116653E-3</v>
      </c>
      <c r="W27" s="21">
        <v>3.9757532067596912E-3</v>
      </c>
      <c r="X27" s="21">
        <v>2.6293427217751741E-3</v>
      </c>
      <c r="Y27" s="21">
        <v>5.4423892870545387E-3</v>
      </c>
      <c r="Z27" s="21">
        <v>3.3434316460891262E-3</v>
      </c>
      <c r="AA27" s="21">
        <v>7.7754573822021484</v>
      </c>
      <c r="AC27" s="23">
        <v>0.9577299952507019</v>
      </c>
      <c r="AD27" s="23">
        <v>0.7770577073097229</v>
      </c>
      <c r="AE27" s="23">
        <v>0.81139999628067017</v>
      </c>
      <c r="AF27" s="23">
        <v>0.9577299952507019</v>
      </c>
      <c r="AG27" s="23">
        <v>0.81139999628067017</v>
      </c>
      <c r="AH27" s="23">
        <v>3.1702781561762094E-3</v>
      </c>
      <c r="AI27" s="23">
        <v>5.8267358690500259E-3</v>
      </c>
      <c r="AJ27" s="23">
        <v>5.3391018882393837E-3</v>
      </c>
      <c r="AK27" s="23">
        <v>4.9449788540696128E-3</v>
      </c>
      <c r="AL27" s="23">
        <v>75.08404541015625</v>
      </c>
      <c r="AN27" s="25">
        <v>0.37902998924255371</v>
      </c>
      <c r="AO27" s="25">
        <v>2.9462992679327726E-3</v>
      </c>
      <c r="AP27" s="25">
        <v>9.4158953080114909</v>
      </c>
      <c r="AQ27" s="25">
        <v>2.633771626278758E-3</v>
      </c>
      <c r="AR27" s="25">
        <v>2.7639648763785477E-3</v>
      </c>
      <c r="AS27" s="25">
        <v>41.106643676757813</v>
      </c>
      <c r="AU27" s="28">
        <v>23998.583984375</v>
      </c>
      <c r="AV27" s="28">
        <v>8.1530838012695313</v>
      </c>
      <c r="AW27" s="28">
        <v>0.91132187843322754</v>
      </c>
      <c r="AX27" s="29">
        <v>68</v>
      </c>
      <c r="AY27" s="28">
        <v>23998.583984375</v>
      </c>
      <c r="AZ27" s="28">
        <v>46.811279296875</v>
      </c>
      <c r="BA27" s="28">
        <v>0.24709333479404449</v>
      </c>
      <c r="BC27" s="34">
        <v>25211</v>
      </c>
      <c r="BD27" s="35">
        <v>2361.156005859375</v>
      </c>
      <c r="BE27" s="35">
        <v>12.561939239501953</v>
      </c>
      <c r="BF27" s="33">
        <v>99</v>
      </c>
    </row>
    <row r="28" spans="1:58">
      <c r="A28" s="7">
        <v>27</v>
      </c>
      <c r="C28" s="11" t="s">
        <v>3</v>
      </c>
      <c r="D28" s="11" t="s">
        <v>7</v>
      </c>
      <c r="E28" s="11" t="s">
        <v>11</v>
      </c>
      <c r="F28" s="11" t="s">
        <v>16</v>
      </c>
      <c r="G28" s="11" t="s">
        <v>33</v>
      </c>
      <c r="H28" s="15" t="s">
        <v>75</v>
      </c>
      <c r="I28" s="11" t="s">
        <v>465</v>
      </c>
      <c r="J28" s="11">
        <v>60610000</v>
      </c>
      <c r="K28" s="11">
        <v>60610</v>
      </c>
      <c r="L28" s="12">
        <v>15669</v>
      </c>
      <c r="M28" s="12">
        <v>16360.5322265625</v>
      </c>
      <c r="N28" s="13">
        <v>42.53</v>
      </c>
      <c r="P28" s="20">
        <v>4357</v>
      </c>
      <c r="Q28" s="20">
        <v>4357</v>
      </c>
      <c r="R28" s="20">
        <v>715</v>
      </c>
      <c r="S28" s="20">
        <v>715</v>
      </c>
      <c r="T28" s="20">
        <v>1380</v>
      </c>
      <c r="U28" s="20">
        <v>1380</v>
      </c>
      <c r="V28" s="21">
        <v>3.2334154821000993E-4</v>
      </c>
      <c r="W28" s="21">
        <v>8.4685190813615918E-4</v>
      </c>
      <c r="X28" s="21">
        <v>1.3295473763719201E-3</v>
      </c>
      <c r="Y28" s="21">
        <v>2.4762602988630533E-3</v>
      </c>
      <c r="Z28" s="21">
        <v>1.2110916248704267E-3</v>
      </c>
      <c r="AA28" s="21">
        <v>2.816504955291748</v>
      </c>
      <c r="AC28" s="23">
        <v>0.26631000638008118</v>
      </c>
      <c r="AD28" s="23">
        <v>0.26631161570549011</v>
      </c>
      <c r="AE28" s="23">
        <v>2.2118399143218994</v>
      </c>
      <c r="AF28" s="23">
        <v>0.26631000638008118</v>
      </c>
      <c r="AG28" s="23">
        <v>1</v>
      </c>
      <c r="AH28" s="23">
        <v>8.8153942488133907E-4</v>
      </c>
      <c r="AI28" s="23">
        <v>1.9969267304986715E-3</v>
      </c>
      <c r="AJ28" s="23">
        <v>6.580110639333725E-3</v>
      </c>
      <c r="AK28" s="23">
        <v>3.5595034898570485E-3</v>
      </c>
      <c r="AL28" s="23">
        <v>54.047130584716797</v>
      </c>
      <c r="AN28" s="25">
        <v>0.27217000722885132</v>
      </c>
      <c r="AO28" s="25">
        <v>2.1156487055122852E-3</v>
      </c>
      <c r="AP28" s="25">
        <v>10.022026431718063</v>
      </c>
      <c r="AQ28" s="25">
        <v>2.8033161070197821E-3</v>
      </c>
      <c r="AR28" s="25">
        <v>2.5168465534272954E-3</v>
      </c>
      <c r="AS28" s="25">
        <v>37.431411743164063</v>
      </c>
      <c r="AU28" s="28">
        <v>5697.95947265625</v>
      </c>
      <c r="AV28" s="28">
        <v>1.9357783794403076</v>
      </c>
      <c r="AW28" s="28">
        <v>0.28685563802719116</v>
      </c>
      <c r="AX28" s="29">
        <v>161</v>
      </c>
      <c r="AY28" s="28">
        <v>5697.95947265625</v>
      </c>
      <c r="AZ28" s="28">
        <v>11.114354133605957</v>
      </c>
      <c r="BA28" s="28">
        <v>0.20103257894515991</v>
      </c>
      <c r="BC28" s="34">
        <v>4357</v>
      </c>
      <c r="BD28" s="35">
        <v>238.39341735839844</v>
      </c>
      <c r="BE28" s="35">
        <v>1.2683125734329224</v>
      </c>
      <c r="BF28" s="33">
        <v>176</v>
      </c>
    </row>
    <row r="29" spans="1:58">
      <c r="A29" s="7">
        <v>28</v>
      </c>
      <c r="C29" s="11" t="s">
        <v>3</v>
      </c>
      <c r="D29" s="11" t="s">
        <v>7</v>
      </c>
      <c r="E29" s="11" t="s">
        <v>11</v>
      </c>
      <c r="F29" s="11" t="s">
        <v>16</v>
      </c>
      <c r="G29" s="11" t="s">
        <v>33</v>
      </c>
      <c r="H29" s="15" t="s">
        <v>76</v>
      </c>
      <c r="I29" s="11" t="s">
        <v>466</v>
      </c>
      <c r="J29" s="11">
        <v>60611000</v>
      </c>
      <c r="K29" s="11">
        <v>60611</v>
      </c>
      <c r="L29" s="12">
        <v>32494</v>
      </c>
      <c r="M29" s="12">
        <v>33928.08203125</v>
      </c>
      <c r="N29" s="13">
        <v>39.726999999999997</v>
      </c>
      <c r="P29" s="20">
        <v>32494</v>
      </c>
      <c r="Q29" s="20">
        <v>23832</v>
      </c>
      <c r="R29" s="20">
        <v>1122</v>
      </c>
      <c r="S29" s="20">
        <v>1122</v>
      </c>
      <c r="T29" s="20">
        <v>2210</v>
      </c>
      <c r="U29" s="20">
        <v>2210</v>
      </c>
      <c r="V29" s="21">
        <v>2.4114437401294708E-3</v>
      </c>
      <c r="W29" s="21">
        <v>4.6321265399456024E-3</v>
      </c>
      <c r="X29" s="21">
        <v>2.0863667596131563E-3</v>
      </c>
      <c r="Y29" s="21">
        <v>3.9656050503253937E-3</v>
      </c>
      <c r="Z29" s="21">
        <v>3.1211472484588784E-3</v>
      </c>
      <c r="AA29" s="21">
        <v>7.2585148811340332</v>
      </c>
      <c r="AC29" s="23">
        <v>0.9577299952507019</v>
      </c>
      <c r="AD29" s="23">
        <v>0.7024269700050354</v>
      </c>
      <c r="AE29" s="23">
        <v>0.47168999910354614</v>
      </c>
      <c r="AF29" s="23">
        <v>0.9577299952507019</v>
      </c>
      <c r="AG29" s="23">
        <v>0.47168999910354614</v>
      </c>
      <c r="AH29" s="23">
        <v>3.1702781561762094E-3</v>
      </c>
      <c r="AI29" s="23">
        <v>5.2671199664473534E-3</v>
      </c>
      <c r="AJ29" s="23">
        <v>3.1037724111229181E-3</v>
      </c>
      <c r="AK29" s="23">
        <v>3.8531899009388582E-3</v>
      </c>
      <c r="AL29" s="23">
        <v>58.506435394287109</v>
      </c>
      <c r="AN29" s="25">
        <v>0.22383999824523926</v>
      </c>
      <c r="AO29" s="25">
        <v>1.739966799505055E-3</v>
      </c>
      <c r="AP29" s="25">
        <v>8.1546200688377013</v>
      </c>
      <c r="AQ29" s="25">
        <v>2.2809735964983702E-3</v>
      </c>
      <c r="AR29" s="25">
        <v>2.0556001451970196E-3</v>
      </c>
      <c r="AS29" s="25">
        <v>30.571596145629883</v>
      </c>
      <c r="AU29" s="28">
        <v>12982.8349609375</v>
      </c>
      <c r="AV29" s="28">
        <v>4.4106826782226562</v>
      </c>
      <c r="AW29" s="28">
        <v>0.64450579881668091</v>
      </c>
      <c r="AX29" s="29">
        <v>117</v>
      </c>
      <c r="AY29" s="28">
        <v>12982.8349609375</v>
      </c>
      <c r="AZ29" s="28">
        <v>25.324123382568359</v>
      </c>
      <c r="BA29" s="28">
        <v>0.15212176740169525</v>
      </c>
      <c r="BC29" s="34">
        <v>32494</v>
      </c>
      <c r="BD29" s="35">
        <v>1106.451171875</v>
      </c>
      <c r="BE29" s="35">
        <v>5.8865966796875</v>
      </c>
      <c r="BF29" s="33">
        <v>129</v>
      </c>
    </row>
    <row r="30" spans="1:58">
      <c r="A30" s="7">
        <v>29</v>
      </c>
      <c r="C30" s="11" t="s">
        <v>3</v>
      </c>
      <c r="D30" s="11" t="s">
        <v>7</v>
      </c>
      <c r="E30" s="11" t="s">
        <v>11</v>
      </c>
      <c r="F30" s="11" t="s">
        <v>16</v>
      </c>
      <c r="G30" s="11" t="s">
        <v>33</v>
      </c>
      <c r="H30" s="15" t="s">
        <v>77</v>
      </c>
      <c r="I30" s="11" t="s">
        <v>467</v>
      </c>
      <c r="J30" s="11">
        <v>60612000</v>
      </c>
      <c r="K30" s="11">
        <v>60612</v>
      </c>
      <c r="L30" s="12">
        <v>35102</v>
      </c>
      <c r="M30" s="12">
        <v>36651.18359375</v>
      </c>
      <c r="N30" s="13">
        <v>49.704000000000001</v>
      </c>
      <c r="P30" s="20">
        <v>9620</v>
      </c>
      <c r="Q30" s="20">
        <v>9620</v>
      </c>
      <c r="R30" s="20">
        <v>292</v>
      </c>
      <c r="S30" s="20">
        <v>292</v>
      </c>
      <c r="T30" s="20">
        <v>1976</v>
      </c>
      <c r="U30" s="20">
        <v>1976</v>
      </c>
      <c r="V30" s="21">
        <v>7.1391917299479246E-4</v>
      </c>
      <c r="W30" s="21">
        <v>1.8697992200031877E-3</v>
      </c>
      <c r="X30" s="21">
        <v>5.4297602036967874E-4</v>
      </c>
      <c r="Y30" s="21">
        <v>3.5457175690680742E-3</v>
      </c>
      <c r="Z30" s="21">
        <v>1.6217016602216375E-3</v>
      </c>
      <c r="AA30" s="21">
        <v>3.771416187286377</v>
      </c>
      <c r="AC30" s="23">
        <v>0.26247000694274902</v>
      </c>
      <c r="AD30" s="23">
        <v>0.26247447729110718</v>
      </c>
      <c r="AE30" s="23">
        <v>1.0844899415969849</v>
      </c>
      <c r="AF30" s="23">
        <v>0.26247000694274902</v>
      </c>
      <c r="AG30" s="23">
        <v>1</v>
      </c>
      <c r="AH30" s="23">
        <v>8.6882826872169971E-4</v>
      </c>
      <c r="AI30" s="23">
        <v>1.9681542180478573E-3</v>
      </c>
      <c r="AJ30" s="23">
        <v>6.580110639333725E-3</v>
      </c>
      <c r="AK30" s="23">
        <v>3.546487012280268E-3</v>
      </c>
      <c r="AL30" s="23">
        <v>53.849491119384766</v>
      </c>
      <c r="AN30" s="25">
        <v>0.34615001082420349</v>
      </c>
      <c r="AO30" s="25">
        <v>2.6907145511358976E-3</v>
      </c>
      <c r="AP30" s="25">
        <v>10.590943975441288</v>
      </c>
      <c r="AQ30" s="25">
        <v>2.9624509625136852E-3</v>
      </c>
      <c r="AR30" s="25">
        <v>2.8492505864429717E-3</v>
      </c>
      <c r="AS30" s="25">
        <v>42.375041961669922</v>
      </c>
      <c r="AU30" s="28">
        <v>8605.8984375</v>
      </c>
      <c r="AV30" s="28">
        <v>2.9236979484558105</v>
      </c>
      <c r="AW30" s="28">
        <v>0.46593248844146729</v>
      </c>
      <c r="AX30" s="29">
        <v>143</v>
      </c>
      <c r="AY30" s="28">
        <v>8605.8984375</v>
      </c>
      <c r="AZ30" s="28">
        <v>16.786535263061523</v>
      </c>
      <c r="BA30" s="28">
        <v>3.6648202687501907E-2</v>
      </c>
      <c r="BC30" s="34">
        <v>9620</v>
      </c>
      <c r="BD30" s="35">
        <v>122.03716278076172</v>
      </c>
      <c r="BE30" s="35">
        <v>0.64926820993423462</v>
      </c>
      <c r="BF30" s="33">
        <v>228</v>
      </c>
    </row>
    <row r="31" spans="1:58">
      <c r="A31" s="7">
        <v>30</v>
      </c>
      <c r="C31" s="11" t="s">
        <v>3</v>
      </c>
      <c r="D31" s="11" t="s">
        <v>7</v>
      </c>
      <c r="E31" s="11" t="s">
        <v>11</v>
      </c>
      <c r="F31" s="11" t="s">
        <v>16</v>
      </c>
      <c r="G31" s="11" t="s">
        <v>33</v>
      </c>
      <c r="H31" s="15" t="s">
        <v>78</v>
      </c>
      <c r="I31" s="11" t="s">
        <v>468</v>
      </c>
      <c r="J31" s="11">
        <v>60613000</v>
      </c>
      <c r="K31" s="11">
        <v>60613</v>
      </c>
      <c r="L31" s="12">
        <v>57847</v>
      </c>
      <c r="M31" s="12">
        <v>60400.0078125</v>
      </c>
      <c r="N31" s="13">
        <v>67.356999999999999</v>
      </c>
      <c r="P31" s="20">
        <v>4657</v>
      </c>
      <c r="Q31" s="20">
        <v>4657</v>
      </c>
      <c r="R31" s="20">
        <v>68</v>
      </c>
      <c r="S31" s="20">
        <v>68</v>
      </c>
      <c r="T31" s="20">
        <v>876</v>
      </c>
      <c r="U31" s="20">
        <v>876</v>
      </c>
      <c r="V31" s="21">
        <v>3.4560513449832797E-4</v>
      </c>
      <c r="W31" s="21">
        <v>9.0516166528686881E-4</v>
      </c>
      <c r="X31" s="21">
        <v>1.2644646631088108E-4</v>
      </c>
      <c r="Y31" s="21">
        <v>1.5718869399279356E-3</v>
      </c>
      <c r="Z31" s="21">
        <v>7.1573715524556926E-4</v>
      </c>
      <c r="AA31" s="21">
        <v>1.6645125150680542</v>
      </c>
      <c r="AC31" s="23">
        <v>7.7100001275539398E-2</v>
      </c>
      <c r="AD31" s="23">
        <v>7.7102638781070709E-2</v>
      </c>
      <c r="AE31" s="23">
        <v>0.93244999647140503</v>
      </c>
      <c r="AF31" s="23">
        <v>7.7100001275539398E-2</v>
      </c>
      <c r="AG31" s="23">
        <v>0.93244999647140503</v>
      </c>
      <c r="AH31" s="23">
        <v>2.5521643692627549E-4</v>
      </c>
      <c r="AI31" s="23">
        <v>5.7815102627500892E-4</v>
      </c>
      <c r="AJ31" s="23">
        <v>6.1356239020824432E-3</v>
      </c>
      <c r="AK31" s="23">
        <v>2.7383477859775768E-3</v>
      </c>
      <c r="AL31" s="23">
        <v>41.578788757324219</v>
      </c>
      <c r="AN31" s="25">
        <v>0.17753000557422638</v>
      </c>
      <c r="AO31" s="25">
        <v>1.3799871085211635E-3</v>
      </c>
      <c r="AP31" s="25">
        <v>6.100495399858457</v>
      </c>
      <c r="AQ31" s="25">
        <v>1.7064029816538095E-3</v>
      </c>
      <c r="AR31" s="25">
        <v>1.5704241505258205E-3</v>
      </c>
      <c r="AS31" s="25">
        <v>23.355892181396484</v>
      </c>
      <c r="AU31" s="28">
        <v>1616.42431640625</v>
      </c>
      <c r="AV31" s="28">
        <v>0.54915082454681396</v>
      </c>
      <c r="AW31" s="28">
        <v>-0.26030835509300232</v>
      </c>
      <c r="AX31" s="29">
        <v>219</v>
      </c>
      <c r="AY31" s="28">
        <v>1616.42431640625</v>
      </c>
      <c r="AZ31" s="28">
        <v>3.152972936630249</v>
      </c>
      <c r="BA31" s="28">
        <v>9.9999997764825821E-3</v>
      </c>
      <c r="BC31" s="34">
        <v>4657</v>
      </c>
      <c r="BD31" s="35">
        <v>8.2675724029541016</v>
      </c>
      <c r="BE31" s="35">
        <v>4.3985549360513687E-2</v>
      </c>
      <c r="BF31" s="33">
        <v>350</v>
      </c>
    </row>
    <row r="32" spans="1:58">
      <c r="A32" s="7">
        <v>31</v>
      </c>
      <c r="C32" s="11" t="s">
        <v>3</v>
      </c>
      <c r="D32" s="11" t="s">
        <v>7</v>
      </c>
      <c r="E32" s="11" t="s">
        <v>11</v>
      </c>
      <c r="F32" s="11" t="s">
        <v>16</v>
      </c>
      <c r="G32" s="11" t="s">
        <v>33</v>
      </c>
      <c r="H32" s="15" t="s">
        <v>79</v>
      </c>
      <c r="I32" s="11" t="s">
        <v>469</v>
      </c>
      <c r="J32" s="11">
        <v>60614000</v>
      </c>
      <c r="K32" s="11">
        <v>60614</v>
      </c>
      <c r="L32" s="12">
        <v>30446</v>
      </c>
      <c r="M32" s="12">
        <v>31789.697265625</v>
      </c>
      <c r="N32" s="13">
        <v>50.585999999999999</v>
      </c>
      <c r="P32" s="20">
        <v>8682</v>
      </c>
      <c r="Q32" s="20">
        <v>8682</v>
      </c>
      <c r="R32" s="20">
        <v>188</v>
      </c>
      <c r="S32" s="20">
        <v>188</v>
      </c>
      <c r="T32" s="20">
        <v>1392</v>
      </c>
      <c r="U32" s="20">
        <v>1392</v>
      </c>
      <c r="V32" s="21">
        <v>6.4430834027007222E-4</v>
      </c>
      <c r="W32" s="21">
        <v>1.6874840948730707E-3</v>
      </c>
      <c r="X32" s="21">
        <v>3.4958729520440102E-4</v>
      </c>
      <c r="Y32" s="21">
        <v>2.4977929424494505E-3</v>
      </c>
      <c r="Z32" s="21">
        <v>1.2448255598793922E-3</v>
      </c>
      <c r="AA32" s="21">
        <v>2.8949563503265381</v>
      </c>
      <c r="AC32" s="23">
        <v>0.27311000227928162</v>
      </c>
      <c r="AD32" s="23">
        <v>0.27310734987258911</v>
      </c>
      <c r="AE32" s="23">
        <v>0.83713001012802124</v>
      </c>
      <c r="AF32" s="23">
        <v>0.27311000227928162</v>
      </c>
      <c r="AG32" s="23">
        <v>0.83713001012802124</v>
      </c>
      <c r="AH32" s="23">
        <v>9.0404879301786423E-4</v>
      </c>
      <c r="AI32" s="23">
        <v>2.0478842779994011E-3</v>
      </c>
      <c r="AJ32" s="23">
        <v>5.5084079504013062E-3</v>
      </c>
      <c r="AK32" s="23">
        <v>3.1499273055541569E-3</v>
      </c>
      <c r="AL32" s="23">
        <v>47.828170776367188</v>
      </c>
      <c r="AN32" s="25">
        <v>0.47997000813484192</v>
      </c>
      <c r="AO32" s="25">
        <v>3.7309322506189346E-3</v>
      </c>
      <c r="AP32" s="25">
        <v>5.9053196681307956</v>
      </c>
      <c r="AQ32" s="25">
        <v>1.6518093179911375E-3</v>
      </c>
      <c r="AR32" s="25">
        <v>2.5179335767070619E-3</v>
      </c>
      <c r="AS32" s="25">
        <v>37.447578430175781</v>
      </c>
      <c r="AU32" s="28">
        <v>5185.00927734375</v>
      </c>
      <c r="AV32" s="28">
        <v>1.7615128755569458</v>
      </c>
      <c r="AW32" s="28">
        <v>0.24588581919670105</v>
      </c>
      <c r="AX32" s="29">
        <v>163</v>
      </c>
      <c r="AY32" s="28">
        <v>5185.00927734375</v>
      </c>
      <c r="AZ32" s="28">
        <v>10.113801002502441</v>
      </c>
      <c r="BA32" s="28">
        <v>2.720378153026104E-2</v>
      </c>
      <c r="BC32" s="34">
        <v>8682</v>
      </c>
      <c r="BD32" s="35">
        <v>113.36087036132812</v>
      </c>
      <c r="BE32" s="35">
        <v>0.60310816764831543</v>
      </c>
      <c r="BF32" s="33">
        <v>231</v>
      </c>
    </row>
    <row r="33" spans="1:58">
      <c r="A33" s="7">
        <v>32</v>
      </c>
      <c r="C33" s="11" t="s">
        <v>3</v>
      </c>
      <c r="D33" s="11" t="s">
        <v>7</v>
      </c>
      <c r="E33" s="11" t="s">
        <v>11</v>
      </c>
      <c r="F33" s="11" t="s">
        <v>16</v>
      </c>
      <c r="G33" s="11" t="s">
        <v>33</v>
      </c>
      <c r="H33" s="15" t="s">
        <v>80</v>
      </c>
      <c r="I33" s="11" t="s">
        <v>470</v>
      </c>
      <c r="J33" s="11">
        <v>60615000</v>
      </c>
      <c r="K33" s="11">
        <v>60615</v>
      </c>
      <c r="L33" s="12">
        <v>17270</v>
      </c>
      <c r="M33" s="12">
        <v>18032.19140625</v>
      </c>
      <c r="N33" s="13">
        <v>24.638999999999999</v>
      </c>
      <c r="P33" s="20">
        <v>17270</v>
      </c>
      <c r="Q33" s="20">
        <v>4468</v>
      </c>
      <c r="R33" s="20">
        <v>885</v>
      </c>
      <c r="S33" s="20">
        <v>885</v>
      </c>
      <c r="T33" s="20">
        <v>1979</v>
      </c>
      <c r="U33" s="20">
        <v>1979</v>
      </c>
      <c r="V33" s="21">
        <v>1.281640725210309E-3</v>
      </c>
      <c r="W33" s="21">
        <v>8.6842651944607496E-4</v>
      </c>
      <c r="X33" s="21">
        <v>1.64566352032125E-3</v>
      </c>
      <c r="Y33" s="21">
        <v>3.5511006135493517E-3</v>
      </c>
      <c r="Z33" s="21">
        <v>1.8996274310240839E-3</v>
      </c>
      <c r="AA33" s="21">
        <v>4.4177579879760742</v>
      </c>
      <c r="AC33" s="23">
        <v>0.9577299952507019</v>
      </c>
      <c r="AD33" s="23">
        <v>0.24777908623218536</v>
      </c>
      <c r="AE33" s="23">
        <v>0.76284998655319214</v>
      </c>
      <c r="AF33" s="23">
        <v>0.9577299952507019</v>
      </c>
      <c r="AG33" s="23">
        <v>0.76284998655319214</v>
      </c>
      <c r="AH33" s="23">
        <v>3.1702781561762094E-3</v>
      </c>
      <c r="AI33" s="23">
        <v>1.857961411587894E-3</v>
      </c>
      <c r="AJ33" s="23">
        <v>5.0196372903883457E-3</v>
      </c>
      <c r="AK33" s="23">
        <v>3.4726277911241742E-3</v>
      </c>
      <c r="AL33" s="23">
        <v>52.728019714355469</v>
      </c>
      <c r="AN33" s="25">
        <v>0.30000001192092896</v>
      </c>
      <c r="AO33" s="25">
        <v>2.3319784086197615E-3</v>
      </c>
      <c r="AP33" s="25">
        <v>8.7362637362637354</v>
      </c>
      <c r="AQ33" s="25">
        <v>2.4436681997030973E-3</v>
      </c>
      <c r="AR33" s="25">
        <v>2.3971402931565015E-3</v>
      </c>
      <c r="AS33" s="25">
        <v>35.651100158691406</v>
      </c>
      <c r="AU33" s="28">
        <v>8304.5537109375</v>
      </c>
      <c r="AV33" s="28">
        <v>2.8213214874267578</v>
      </c>
      <c r="AW33" s="28">
        <v>0.45045256614685059</v>
      </c>
      <c r="AX33" s="29">
        <v>145</v>
      </c>
      <c r="AY33" s="28">
        <v>8304.5537109375</v>
      </c>
      <c r="AZ33" s="28">
        <v>16.198738098144531</v>
      </c>
      <c r="BA33" s="28">
        <v>0.22576290369033813</v>
      </c>
      <c r="BC33" s="34">
        <v>17270</v>
      </c>
      <c r="BD33" s="35">
        <v>1169.6776123046875</v>
      </c>
      <c r="BE33" s="35">
        <v>6.2229771614074707</v>
      </c>
      <c r="BF33" s="33">
        <v>128</v>
      </c>
    </row>
    <row r="34" spans="1:58">
      <c r="A34" s="7">
        <v>33</v>
      </c>
      <c r="C34" s="11" t="s">
        <v>3</v>
      </c>
      <c r="D34" s="11" t="s">
        <v>7</v>
      </c>
      <c r="E34" s="11" t="s">
        <v>11</v>
      </c>
      <c r="F34" s="11" t="s">
        <v>16</v>
      </c>
      <c r="G34" s="11" t="s">
        <v>33</v>
      </c>
      <c r="H34" s="15" t="s">
        <v>81</v>
      </c>
      <c r="I34" s="11" t="s">
        <v>471</v>
      </c>
      <c r="J34" s="11">
        <v>60616000</v>
      </c>
      <c r="K34" s="11">
        <v>60616</v>
      </c>
      <c r="L34" s="12">
        <v>56058</v>
      </c>
      <c r="M34" s="12">
        <v>58532.05078125</v>
      </c>
      <c r="N34" s="13">
        <v>67.653999999999996</v>
      </c>
      <c r="P34" s="20">
        <v>56674</v>
      </c>
      <c r="Q34" s="20">
        <v>56673.83984375</v>
      </c>
      <c r="R34" s="20">
        <v>85</v>
      </c>
      <c r="S34" s="20">
        <v>85</v>
      </c>
      <c r="T34" s="20">
        <v>975</v>
      </c>
      <c r="U34" s="20">
        <v>975</v>
      </c>
      <c r="V34" s="21">
        <v>4.205889068543911E-3</v>
      </c>
      <c r="W34" s="21">
        <v>1.1015458032488823E-2</v>
      </c>
      <c r="X34" s="21">
        <v>1.5805808652658015E-4</v>
      </c>
      <c r="Y34" s="21">
        <v>1.7495317151769996E-3</v>
      </c>
      <c r="Z34" s="21">
        <v>3.7693804033180275E-3</v>
      </c>
      <c r="AA34" s="21">
        <v>8.7660408020019531</v>
      </c>
      <c r="AC34" s="23">
        <v>0.96825999021530151</v>
      </c>
      <c r="AD34" s="23">
        <v>0.96825307607650757</v>
      </c>
      <c r="AE34" s="23">
        <v>8.6039997637271881E-2</v>
      </c>
      <c r="AF34" s="23">
        <v>0.96825999021530151</v>
      </c>
      <c r="AG34" s="23">
        <v>8.6039997637271881E-2</v>
      </c>
      <c r="AH34" s="23">
        <v>3.2051345333456993E-3</v>
      </c>
      <c r="AI34" s="23">
        <v>7.2604063898324966E-3</v>
      </c>
      <c r="AJ34" s="23">
        <v>5.6615268113091588E-4</v>
      </c>
      <c r="AK34" s="23">
        <v>3.512489096154767E-3</v>
      </c>
      <c r="AL34" s="23">
        <v>53.333271026611328</v>
      </c>
      <c r="AN34" s="25">
        <v>0.33471000194549561</v>
      </c>
      <c r="AO34" s="25">
        <v>2.6017883792519569E-3</v>
      </c>
      <c r="AP34" s="25">
        <v>9.2604006163328201</v>
      </c>
      <c r="AQ34" s="25">
        <v>2.5902774650603533E-3</v>
      </c>
      <c r="AR34" s="25">
        <v>2.5950726995627909E-3</v>
      </c>
      <c r="AS34" s="25">
        <v>38.594818115234375</v>
      </c>
      <c r="AU34" s="28">
        <v>18043.912109375</v>
      </c>
      <c r="AV34" s="28">
        <v>6.130091667175293</v>
      </c>
      <c r="AW34" s="28">
        <v>0.78746694326400757</v>
      </c>
      <c r="AX34" s="29">
        <v>90</v>
      </c>
      <c r="AY34" s="28">
        <v>18043.912109375</v>
      </c>
      <c r="AZ34" s="28">
        <v>35.196182250976562</v>
      </c>
      <c r="BA34" s="28">
        <v>9.9999997764825821E-3</v>
      </c>
      <c r="BC34" s="34">
        <v>56674</v>
      </c>
      <c r="BD34" s="35">
        <v>189.69354248046875</v>
      </c>
      <c r="BE34" s="35">
        <v>1.0092171430587769</v>
      </c>
      <c r="BF34" s="33">
        <v>183</v>
      </c>
    </row>
    <row r="35" spans="1:58">
      <c r="A35" s="7">
        <v>34</v>
      </c>
      <c r="C35" s="11" t="s">
        <v>3</v>
      </c>
      <c r="D35" s="11" t="s">
        <v>7</v>
      </c>
      <c r="E35" s="11" t="s">
        <v>11</v>
      </c>
      <c r="F35" s="11" t="s">
        <v>16</v>
      </c>
      <c r="G35" s="11" t="s">
        <v>33</v>
      </c>
      <c r="H35" s="15" t="s">
        <v>82</v>
      </c>
      <c r="I35" s="11" t="s">
        <v>472</v>
      </c>
      <c r="J35" s="11">
        <v>60617000</v>
      </c>
      <c r="K35" s="11">
        <v>60617</v>
      </c>
      <c r="L35" s="12">
        <v>24513</v>
      </c>
      <c r="M35" s="12">
        <v>25594.8515625</v>
      </c>
      <c r="N35" s="13">
        <v>6.45</v>
      </c>
      <c r="P35" s="20">
        <v>24513</v>
      </c>
      <c r="Q35" s="20">
        <v>16249</v>
      </c>
      <c r="R35" s="20">
        <v>2670</v>
      </c>
      <c r="S35" s="20">
        <v>2670</v>
      </c>
      <c r="T35" s="20">
        <v>2563</v>
      </c>
      <c r="U35" s="20">
        <v>2563</v>
      </c>
      <c r="V35" s="21">
        <v>1.8191579729318619E-3</v>
      </c>
      <c r="W35" s="21">
        <v>3.1582503579556942E-3</v>
      </c>
      <c r="X35" s="21">
        <v>4.9648834392428398E-3</v>
      </c>
      <c r="Y35" s="21">
        <v>4.5990254729986191E-3</v>
      </c>
      <c r="Z35" s="21">
        <v>3.4928001347823757E-3</v>
      </c>
      <c r="AA35" s="21">
        <v>8.1228275299072266</v>
      </c>
      <c r="AC35" s="23">
        <v>0.9577299952507019</v>
      </c>
      <c r="AD35" s="23">
        <v>0.63485425710678101</v>
      </c>
      <c r="AE35" s="23">
        <v>0.98199999332427979</v>
      </c>
      <c r="AF35" s="23">
        <v>0.9577299952507019</v>
      </c>
      <c r="AG35" s="23">
        <v>0.98199999332427979</v>
      </c>
      <c r="AH35" s="23">
        <v>3.1702781561762094E-3</v>
      </c>
      <c r="AI35" s="23">
        <v>4.7604287974536419E-3</v>
      </c>
      <c r="AJ35" s="23">
        <v>6.4616687595844269E-3</v>
      </c>
      <c r="AK35" s="23">
        <v>5.0372064013285613E-3</v>
      </c>
      <c r="AL35" s="23">
        <v>76.484420776367188</v>
      </c>
      <c r="AN35" s="25">
        <v>0.32368001341819763</v>
      </c>
      <c r="AO35" s="25">
        <v>2.5160494260489941E-3</v>
      </c>
      <c r="AP35" s="25">
        <v>11.552478134110787</v>
      </c>
      <c r="AQ35" s="25">
        <v>3.231407143175602E-3</v>
      </c>
      <c r="AR35" s="25">
        <v>2.933402314918572E-3</v>
      </c>
      <c r="AS35" s="25">
        <v>43.626575469970703</v>
      </c>
      <c r="AU35" s="28">
        <v>27103.87109375</v>
      </c>
      <c r="AV35" s="28">
        <v>9.2080488204956055</v>
      </c>
      <c r="AW35" s="28">
        <v>0.96416759490966797</v>
      </c>
      <c r="AX35" s="29">
        <v>58</v>
      </c>
      <c r="AY35" s="28">
        <v>27103.87109375</v>
      </c>
      <c r="AZ35" s="28">
        <v>52.868404388427734</v>
      </c>
      <c r="BA35" s="28">
        <v>0.47986212372779846</v>
      </c>
      <c r="BC35" s="34">
        <v>24513</v>
      </c>
      <c r="BD35" s="35">
        <v>3807.40283203125</v>
      </c>
      <c r="BE35" s="35">
        <v>20.25633430480957</v>
      </c>
      <c r="BF35" s="33">
        <v>75</v>
      </c>
    </row>
    <row r="36" spans="1:58">
      <c r="A36" s="7">
        <v>35</v>
      </c>
      <c r="C36" s="11" t="s">
        <v>3</v>
      </c>
      <c r="D36" s="11" t="s">
        <v>7</v>
      </c>
      <c r="E36" s="11" t="s">
        <v>11</v>
      </c>
      <c r="F36" s="11" t="s">
        <v>16</v>
      </c>
      <c r="G36" s="11" t="s">
        <v>33</v>
      </c>
      <c r="H36" s="15" t="s">
        <v>83</v>
      </c>
      <c r="I36" s="11" t="s">
        <v>473</v>
      </c>
      <c r="J36" s="11">
        <v>60618000</v>
      </c>
      <c r="K36" s="11">
        <v>60618</v>
      </c>
      <c r="L36" s="12">
        <v>18442</v>
      </c>
      <c r="M36" s="12">
        <v>19255.916015625</v>
      </c>
      <c r="N36" s="13">
        <v>32.424999999999997</v>
      </c>
      <c r="P36" s="20">
        <v>18442</v>
      </c>
      <c r="Q36" s="20">
        <v>12546</v>
      </c>
      <c r="R36" s="20">
        <v>546</v>
      </c>
      <c r="S36" s="20">
        <v>546</v>
      </c>
      <c r="T36" s="20">
        <v>1545</v>
      </c>
      <c r="U36" s="20">
        <v>1545</v>
      </c>
      <c r="V36" s="21">
        <v>1.3686171732842922E-3</v>
      </c>
      <c r="W36" s="21">
        <v>2.4385135620832443E-3</v>
      </c>
      <c r="X36" s="21">
        <v>1.0152907343581319E-3</v>
      </c>
      <c r="Y36" s="21">
        <v>2.7723347302526236E-3</v>
      </c>
      <c r="Z36" s="21">
        <v>1.8405459373232879E-3</v>
      </c>
      <c r="AA36" s="21">
        <v>4.2803587913513184</v>
      </c>
      <c r="AC36" s="23">
        <v>0.9577299952507019</v>
      </c>
      <c r="AD36" s="23">
        <v>0.65154004096984863</v>
      </c>
      <c r="AE36" s="23">
        <v>0.52156001329421997</v>
      </c>
      <c r="AF36" s="23">
        <v>0.9577299952507019</v>
      </c>
      <c r="AG36" s="23">
        <v>0.52156001329421997</v>
      </c>
      <c r="AH36" s="23">
        <v>3.1702781561762094E-3</v>
      </c>
      <c r="AI36" s="23">
        <v>4.8855463974177837E-3</v>
      </c>
      <c r="AJ36" s="23">
        <v>3.4319225233048201E-3</v>
      </c>
      <c r="AK36" s="23">
        <v>3.8564999128955168E-3</v>
      </c>
      <c r="AL36" s="23">
        <v>58.556694030761719</v>
      </c>
      <c r="AN36" s="25">
        <v>0.43693000078201294</v>
      </c>
      <c r="AO36" s="25">
        <v>3.3963711466640234E-3</v>
      </c>
      <c r="AP36" s="25">
        <v>8.8459991958182549</v>
      </c>
      <c r="AQ36" s="25">
        <v>2.4743629619479179E-3</v>
      </c>
      <c r="AR36" s="25">
        <v>2.8584545627788208E-3</v>
      </c>
      <c r="AS36" s="25">
        <v>42.511924743652344</v>
      </c>
      <c r="AU36" s="28">
        <v>10655.3447265625</v>
      </c>
      <c r="AV36" s="28">
        <v>3.6199600696563721</v>
      </c>
      <c r="AW36" s="28">
        <v>0.55870378017425537</v>
      </c>
      <c r="AX36" s="29">
        <v>130</v>
      </c>
      <c r="AY36" s="28">
        <v>10655.3447265625</v>
      </c>
      <c r="AZ36" s="28">
        <v>20.784154891967773</v>
      </c>
      <c r="BA36" s="28">
        <v>0.13043263554573059</v>
      </c>
      <c r="BC36" s="34">
        <v>18442</v>
      </c>
      <c r="BD36" s="35">
        <v>1051.00830078125</v>
      </c>
      <c r="BE36" s="35">
        <v>5.5916266441345215</v>
      </c>
      <c r="BF36" s="33">
        <v>132</v>
      </c>
    </row>
    <row r="37" spans="1:58">
      <c r="A37" s="7">
        <v>36</v>
      </c>
      <c r="C37" s="11" t="s">
        <v>3</v>
      </c>
      <c r="D37" s="11" t="s">
        <v>7</v>
      </c>
      <c r="E37" s="11" t="s">
        <v>11</v>
      </c>
      <c r="F37" s="11" t="s">
        <v>17</v>
      </c>
      <c r="G37" s="11" t="s">
        <v>34</v>
      </c>
      <c r="H37" s="15" t="s">
        <v>84</v>
      </c>
      <c r="I37" s="11" t="s">
        <v>474</v>
      </c>
      <c r="J37" s="11">
        <v>61901000</v>
      </c>
      <c r="K37" s="11">
        <v>61901</v>
      </c>
      <c r="L37" s="12">
        <v>25456</v>
      </c>
      <c r="M37" s="12">
        <v>26196.193359375</v>
      </c>
      <c r="N37" s="13">
        <v>1.518</v>
      </c>
      <c r="P37" s="20">
        <v>25456</v>
      </c>
      <c r="Q37" s="20">
        <v>25337</v>
      </c>
      <c r="R37" s="20">
        <v>5211</v>
      </c>
      <c r="S37" s="20">
        <v>5211</v>
      </c>
      <c r="T37" s="20">
        <v>297</v>
      </c>
      <c r="U37" s="20">
        <v>297</v>
      </c>
      <c r="V37" s="21">
        <v>1.8891398794949055E-3</v>
      </c>
      <c r="W37" s="21">
        <v>4.92464704439044E-3</v>
      </c>
      <c r="X37" s="21">
        <v>9.6898898482322693E-3</v>
      </c>
      <c r="Y37" s="21">
        <v>5.3293426753953099E-4</v>
      </c>
      <c r="Z37" s="21">
        <v>3.7947716755893598E-3</v>
      </c>
      <c r="AA37" s="21">
        <v>8.8250904083251953</v>
      </c>
      <c r="AC37" s="23">
        <v>0.9717400074005127</v>
      </c>
      <c r="AD37" s="23">
        <v>0.9672015905380249</v>
      </c>
      <c r="AE37" s="23">
        <v>0.99532002210617065</v>
      </c>
      <c r="AF37" s="23">
        <v>0.9717400074005127</v>
      </c>
      <c r="AG37" s="23">
        <v>0.99532002210617065</v>
      </c>
      <c r="AH37" s="23">
        <v>3.2166540622711182E-3</v>
      </c>
      <c r="AI37" s="23">
        <v>7.252521812915802E-3</v>
      </c>
      <c r="AJ37" s="23">
        <v>6.5493159927427769E-3</v>
      </c>
      <c r="AK37" s="23">
        <v>5.9280924745407949E-3</v>
      </c>
      <c r="AL37" s="23">
        <v>90.011543273925781</v>
      </c>
      <c r="AN37" s="25">
        <v>0.28780999779701233</v>
      </c>
      <c r="AO37" s="25">
        <v>2.2372223902493715E-3</v>
      </c>
      <c r="AP37" s="25">
        <v>4.0457589285714288</v>
      </c>
      <c r="AQ37" s="25">
        <v>1.131661469116807E-3</v>
      </c>
      <c r="AR37" s="25">
        <v>1.5922177538146959E-3</v>
      </c>
      <c r="AS37" s="25">
        <v>23.680013656616211</v>
      </c>
      <c r="AU37" s="28">
        <v>18810.455078125</v>
      </c>
      <c r="AV37" s="28">
        <v>6.3905110359191895</v>
      </c>
      <c r="AW37" s="28">
        <v>0.80553561449050903</v>
      </c>
      <c r="AX37" s="29">
        <v>86</v>
      </c>
      <c r="AY37" s="28">
        <v>18810.455078125</v>
      </c>
      <c r="AZ37" s="28">
        <v>36.691390991210937</v>
      </c>
      <c r="BA37" s="28">
        <v>0.91504132747650146</v>
      </c>
      <c r="BC37" s="34">
        <v>25456</v>
      </c>
      <c r="BD37" s="35">
        <v>6704.04248046875</v>
      </c>
      <c r="BE37" s="35">
        <v>35.667182922363281</v>
      </c>
      <c r="BF37" s="33">
        <v>29</v>
      </c>
    </row>
    <row r="38" spans="1:58">
      <c r="A38" s="7">
        <v>37</v>
      </c>
      <c r="C38" s="11" t="s">
        <v>3</v>
      </c>
      <c r="D38" s="11" t="s">
        <v>7</v>
      </c>
      <c r="E38" s="11" t="s">
        <v>11</v>
      </c>
      <c r="F38" s="11" t="s">
        <v>17</v>
      </c>
      <c r="G38" s="11" t="s">
        <v>34</v>
      </c>
      <c r="H38" s="15" t="s">
        <v>85</v>
      </c>
      <c r="I38" s="11" t="s">
        <v>475</v>
      </c>
      <c r="J38" s="11">
        <v>61902000</v>
      </c>
      <c r="K38" s="11">
        <v>61902</v>
      </c>
      <c r="L38" s="12">
        <v>31911</v>
      </c>
      <c r="M38" s="12">
        <v>32838.88671875</v>
      </c>
      <c r="N38" s="13">
        <v>8.2690000000000001</v>
      </c>
      <c r="P38" s="20">
        <v>31911</v>
      </c>
      <c r="Q38" s="20">
        <v>31648</v>
      </c>
      <c r="R38" s="20">
        <v>4815</v>
      </c>
      <c r="S38" s="20">
        <v>4815</v>
      </c>
      <c r="T38" s="20">
        <v>2065</v>
      </c>
      <c r="U38" s="20">
        <v>2065</v>
      </c>
      <c r="V38" s="21">
        <v>2.3681782186031342E-3</v>
      </c>
      <c r="W38" s="21">
        <v>6.1512896791100502E-3</v>
      </c>
      <c r="X38" s="21">
        <v>8.953525684773922E-3</v>
      </c>
      <c r="Y38" s="21">
        <v>3.7054184358566999E-3</v>
      </c>
      <c r="Z38" s="21">
        <v>4.8409235635799488E-3</v>
      </c>
      <c r="AA38" s="21">
        <v>11.258012771606445</v>
      </c>
      <c r="AC38" s="23">
        <v>0.9717400074005127</v>
      </c>
      <c r="AD38" s="23">
        <v>0.96373546123504639</v>
      </c>
      <c r="AE38" s="23">
        <v>0.9917600154876709</v>
      </c>
      <c r="AF38" s="23">
        <v>0.9717400074005127</v>
      </c>
      <c r="AG38" s="23">
        <v>0.9917600154876709</v>
      </c>
      <c r="AH38" s="23">
        <v>3.2166540622711182E-3</v>
      </c>
      <c r="AI38" s="23">
        <v>7.2265313938260078E-3</v>
      </c>
      <c r="AJ38" s="23">
        <v>6.5258904360234737E-3</v>
      </c>
      <c r="AK38" s="23">
        <v>5.9098384874883055E-3</v>
      </c>
      <c r="AL38" s="23">
        <v>89.734375</v>
      </c>
      <c r="AN38" s="25">
        <v>0.20002999901771545</v>
      </c>
      <c r="AO38" s="25">
        <v>1.5548855299130082E-3</v>
      </c>
      <c r="AP38" s="25">
        <v>3.4209963651913622</v>
      </c>
      <c r="AQ38" s="25">
        <v>9.5690565649420023E-4</v>
      </c>
      <c r="AR38" s="25">
        <v>1.206013040412718E-3</v>
      </c>
      <c r="AS38" s="25">
        <v>17.936243057250977</v>
      </c>
      <c r="AU38" s="28">
        <v>18119.744140625</v>
      </c>
      <c r="AV38" s="28">
        <v>6.1558542251586914</v>
      </c>
      <c r="AW38" s="28">
        <v>0.78928834199905396</v>
      </c>
      <c r="AX38" s="29">
        <v>89</v>
      </c>
      <c r="AY38" s="28">
        <v>18119.744140625</v>
      </c>
      <c r="AZ38" s="28">
        <v>35.344100952148438</v>
      </c>
      <c r="BA38" s="28">
        <v>0.67447477579116821</v>
      </c>
      <c r="BC38" s="34">
        <v>31911</v>
      </c>
      <c r="BD38" s="35">
        <v>4305.27880859375</v>
      </c>
      <c r="BE38" s="35">
        <v>22.905158996582031</v>
      </c>
      <c r="BF38" s="33">
        <v>67</v>
      </c>
    </row>
    <row r="39" spans="1:58">
      <c r="A39" s="7">
        <v>38</v>
      </c>
      <c r="C39" s="11" t="s">
        <v>3</v>
      </c>
      <c r="D39" s="11" t="s">
        <v>7</v>
      </c>
      <c r="E39" s="11" t="s">
        <v>11</v>
      </c>
      <c r="F39" s="11" t="s">
        <v>17</v>
      </c>
      <c r="G39" s="11" t="s">
        <v>34</v>
      </c>
      <c r="H39" s="15" t="s">
        <v>86</v>
      </c>
      <c r="I39" s="11" t="s">
        <v>476</v>
      </c>
      <c r="J39" s="11">
        <v>61903000</v>
      </c>
      <c r="K39" s="11">
        <v>61903</v>
      </c>
      <c r="L39" s="12">
        <v>29298</v>
      </c>
      <c r="M39" s="12">
        <v>30149.908203125</v>
      </c>
      <c r="N39" s="13">
        <v>1.0229999999999999</v>
      </c>
      <c r="P39" s="20">
        <v>29298</v>
      </c>
      <c r="Q39" s="20">
        <v>29169</v>
      </c>
      <c r="R39" s="20">
        <v>4486</v>
      </c>
      <c r="S39" s="20">
        <v>4486</v>
      </c>
      <c r="T39" s="20">
        <v>1855</v>
      </c>
      <c r="U39" s="20">
        <v>1855</v>
      </c>
      <c r="V39" s="21">
        <v>2.1742621902376413E-3</v>
      </c>
      <c r="W39" s="21">
        <v>5.6694569066166878E-3</v>
      </c>
      <c r="X39" s="21">
        <v>8.3417473360896111E-3</v>
      </c>
      <c r="Y39" s="21">
        <v>3.3285962417721748E-3</v>
      </c>
      <c r="Z39" s="21">
        <v>4.4560298007388834E-3</v>
      </c>
      <c r="AA39" s="21">
        <v>10.362906455993652</v>
      </c>
      <c r="AC39" s="23">
        <v>0.9717400074005127</v>
      </c>
      <c r="AD39" s="23">
        <v>0.96746563911437988</v>
      </c>
      <c r="AE39" s="23">
        <v>0.99558001756668091</v>
      </c>
      <c r="AF39" s="23">
        <v>0.9717400074005127</v>
      </c>
      <c r="AG39" s="23">
        <v>0.99558001756668091</v>
      </c>
      <c r="AH39" s="23">
        <v>3.2166540622711182E-3</v>
      </c>
      <c r="AI39" s="23">
        <v>7.2545018047094345E-3</v>
      </c>
      <c r="AJ39" s="23">
        <v>6.5510263666510582E-3</v>
      </c>
      <c r="AK39" s="23">
        <v>5.9294531301433495E-3</v>
      </c>
      <c r="AL39" s="23">
        <v>90.032203674316406</v>
      </c>
      <c r="AN39" s="25">
        <v>0.1548600047826767</v>
      </c>
      <c r="AO39" s="25">
        <v>1.2037672568112612E-3</v>
      </c>
      <c r="AP39" s="25">
        <v>2.1412591882390539</v>
      </c>
      <c r="AQ39" s="25">
        <v>5.989433266222477E-4</v>
      </c>
      <c r="AR39" s="25">
        <v>8.5090181833419071E-4</v>
      </c>
      <c r="AS39" s="25">
        <v>12.654906272888184</v>
      </c>
      <c r="AU39" s="28">
        <v>11806.9677734375</v>
      </c>
      <c r="AV39" s="28">
        <v>4.0112032890319824</v>
      </c>
      <c r="AW39" s="28">
        <v>0.6032746434211731</v>
      </c>
      <c r="AX39" s="29">
        <v>121</v>
      </c>
      <c r="AY39" s="28">
        <v>11806.9677734375</v>
      </c>
      <c r="AZ39" s="28">
        <v>23.030494689941406</v>
      </c>
      <c r="BA39" s="28">
        <v>0.68443328142166138</v>
      </c>
      <c r="BC39" s="34">
        <v>29298</v>
      </c>
      <c r="BD39" s="35">
        <v>3105.334228515625</v>
      </c>
      <c r="BE39" s="35">
        <v>16.521154403686523</v>
      </c>
      <c r="BF39" s="33">
        <v>88</v>
      </c>
    </row>
    <row r="40" spans="1:58">
      <c r="A40" s="7">
        <v>39</v>
      </c>
      <c r="C40" s="11" t="s">
        <v>3</v>
      </c>
      <c r="D40" s="11" t="s">
        <v>7</v>
      </c>
      <c r="E40" s="11" t="s">
        <v>11</v>
      </c>
      <c r="F40" s="11" t="s">
        <v>17</v>
      </c>
      <c r="G40" s="11" t="s">
        <v>34</v>
      </c>
      <c r="H40" s="15" t="s">
        <v>87</v>
      </c>
      <c r="I40" s="11" t="s">
        <v>477</v>
      </c>
      <c r="J40" s="11">
        <v>61904000</v>
      </c>
      <c r="K40" s="11">
        <v>61904</v>
      </c>
      <c r="L40" s="12">
        <v>43986</v>
      </c>
      <c r="M40" s="12">
        <v>45264.99609375</v>
      </c>
      <c r="N40" s="13">
        <v>4.3810000000000002</v>
      </c>
      <c r="P40" s="20">
        <v>43986</v>
      </c>
      <c r="Q40" s="20">
        <v>43728</v>
      </c>
      <c r="R40" s="20">
        <v>5401</v>
      </c>
      <c r="S40" s="20">
        <v>5401</v>
      </c>
      <c r="T40" s="20">
        <v>4105</v>
      </c>
      <c r="U40" s="20">
        <v>4105</v>
      </c>
      <c r="V40" s="21">
        <v>3.2642877195030451E-3</v>
      </c>
      <c r="W40" s="21">
        <v>8.4992293268442154E-3</v>
      </c>
      <c r="X40" s="21">
        <v>1.0043196380138397E-2</v>
      </c>
      <c r="Y40" s="21">
        <v>7.3659769259393215E-3</v>
      </c>
      <c r="Z40" s="21">
        <v>6.7584217190118819E-3</v>
      </c>
      <c r="AA40" s="21">
        <v>15.717330932617188</v>
      </c>
      <c r="AC40" s="23">
        <v>0.9717400074005127</v>
      </c>
      <c r="AD40" s="23">
        <v>0.96604448556900024</v>
      </c>
      <c r="AE40" s="23">
        <v>0.99413001537322998</v>
      </c>
      <c r="AF40" s="23">
        <v>0.9717400074005127</v>
      </c>
      <c r="AG40" s="23">
        <v>0.99413001537322998</v>
      </c>
      <c r="AH40" s="23">
        <v>3.2166540622711182E-3</v>
      </c>
      <c r="AI40" s="23">
        <v>7.2438451461493969E-3</v>
      </c>
      <c r="AJ40" s="23">
        <v>6.5414854325354099E-3</v>
      </c>
      <c r="AK40" s="23">
        <v>5.9219944485466892E-3</v>
      </c>
      <c r="AL40" s="23">
        <v>89.9189453125</v>
      </c>
      <c r="AN40" s="25">
        <v>0.28231000900268555</v>
      </c>
      <c r="AO40" s="25">
        <v>2.1944695618003607E-3</v>
      </c>
      <c r="AP40" s="25">
        <v>2.5328630971465214</v>
      </c>
      <c r="AQ40" s="25">
        <v>7.0848100585862994E-4</v>
      </c>
      <c r="AR40" s="25">
        <v>1.3275164252066717E-3</v>
      </c>
      <c r="AS40" s="25">
        <v>19.743284225463867</v>
      </c>
      <c r="AU40" s="28">
        <v>27902.904296875</v>
      </c>
      <c r="AV40" s="28">
        <v>9.4795055389404297</v>
      </c>
      <c r="AW40" s="28">
        <v>0.97678565979003906</v>
      </c>
      <c r="AX40" s="29">
        <v>56</v>
      </c>
      <c r="AY40" s="28">
        <v>27902.904296875</v>
      </c>
      <c r="AZ40" s="28">
        <v>54.426986694335938</v>
      </c>
      <c r="BA40" s="28">
        <v>0.5488700270652771</v>
      </c>
      <c r="BC40" s="34">
        <v>43986</v>
      </c>
      <c r="BD40" s="35">
        <v>6815.69677734375</v>
      </c>
      <c r="BE40" s="35">
        <v>36.261211395263672</v>
      </c>
      <c r="BF40" s="33">
        <v>28</v>
      </c>
    </row>
    <row r="41" spans="1:58">
      <c r="A41" s="7">
        <v>40</v>
      </c>
      <c r="C41" s="11" t="s">
        <v>3</v>
      </c>
      <c r="D41" s="11" t="s">
        <v>7</v>
      </c>
      <c r="E41" s="11" t="s">
        <v>11</v>
      </c>
      <c r="F41" s="11" t="s">
        <v>17</v>
      </c>
      <c r="G41" s="11" t="s">
        <v>34</v>
      </c>
      <c r="H41" s="15" t="s">
        <v>88</v>
      </c>
      <c r="I41" s="11" t="s">
        <v>478</v>
      </c>
      <c r="J41" s="11">
        <v>61905000</v>
      </c>
      <c r="K41" s="11">
        <v>61905</v>
      </c>
      <c r="L41" s="12">
        <v>26763</v>
      </c>
      <c r="M41" s="12">
        <v>27541.197265625</v>
      </c>
      <c r="N41" s="13">
        <v>22.035</v>
      </c>
      <c r="P41" s="20">
        <v>26763</v>
      </c>
      <c r="Q41" s="20">
        <v>24150</v>
      </c>
      <c r="R41" s="20">
        <v>4050</v>
      </c>
      <c r="S41" s="20">
        <v>4050</v>
      </c>
      <c r="T41" s="20">
        <v>1200</v>
      </c>
      <c r="U41" s="20">
        <v>1200</v>
      </c>
      <c r="V41" s="21">
        <v>1.9861350301653147E-3</v>
      </c>
      <c r="W41" s="21">
        <v>4.6939346939325333E-3</v>
      </c>
      <c r="X41" s="21">
        <v>7.5310026295483112E-3</v>
      </c>
      <c r="Y41" s="21">
        <v>2.1532697137445211E-3</v>
      </c>
      <c r="Z41" s="21">
        <v>3.7334130033767916E-3</v>
      </c>
      <c r="AA41" s="21">
        <v>8.6823949813842773</v>
      </c>
      <c r="AC41" s="23">
        <v>0.9717400074005127</v>
      </c>
      <c r="AD41" s="23">
        <v>0.87686818838119507</v>
      </c>
      <c r="AE41" s="23">
        <v>0.90236997604370117</v>
      </c>
      <c r="AF41" s="23">
        <v>0.9717400074005127</v>
      </c>
      <c r="AG41" s="23">
        <v>0.90236997604370117</v>
      </c>
      <c r="AH41" s="23">
        <v>3.2166540622711182E-3</v>
      </c>
      <c r="AI41" s="23">
        <v>6.5751606598496437E-3</v>
      </c>
      <c r="AJ41" s="23">
        <v>5.9376941062510014E-3</v>
      </c>
      <c r="AK41" s="23">
        <v>5.4519113721048923E-3</v>
      </c>
      <c r="AL41" s="23">
        <v>82.781257629394531</v>
      </c>
      <c r="AN41" s="25">
        <v>0.23048999905586243</v>
      </c>
      <c r="AO41" s="25">
        <v>1.7916590441018343E-3</v>
      </c>
      <c r="AP41" s="25">
        <v>6.2540296582849777</v>
      </c>
      <c r="AQ41" s="25">
        <v>1.7493489431217313E-3</v>
      </c>
      <c r="AR41" s="25">
        <v>1.7669745506663855E-3</v>
      </c>
      <c r="AS41" s="25">
        <v>26.279056549072266</v>
      </c>
      <c r="AU41" s="28">
        <v>18887.798828125</v>
      </c>
      <c r="AV41" s="28">
        <v>6.4167871475219727</v>
      </c>
      <c r="AW41" s="28">
        <v>0.80731761455535889</v>
      </c>
      <c r="AX41" s="29">
        <v>84</v>
      </c>
      <c r="AY41" s="28">
        <v>18887.798828125</v>
      </c>
      <c r="AZ41" s="28">
        <v>36.842258453369141</v>
      </c>
      <c r="BA41" s="28">
        <v>0.67644119262695313</v>
      </c>
      <c r="BC41" s="34">
        <v>26763</v>
      </c>
      <c r="BD41" s="35">
        <v>4172.69775390625</v>
      </c>
      <c r="BE41" s="35">
        <v>22.199794769287109</v>
      </c>
      <c r="BF41" s="33">
        <v>70</v>
      </c>
    </row>
    <row r="42" spans="1:58">
      <c r="A42" s="7">
        <v>41</v>
      </c>
      <c r="C42" s="11" t="s">
        <v>3</v>
      </c>
      <c r="D42" s="11" t="s">
        <v>7</v>
      </c>
      <c r="E42" s="11" t="s">
        <v>11</v>
      </c>
      <c r="F42" s="11" t="s">
        <v>17</v>
      </c>
      <c r="G42" s="11" t="s">
        <v>34</v>
      </c>
      <c r="H42" s="15" t="s">
        <v>89</v>
      </c>
      <c r="I42" s="11" t="s">
        <v>479</v>
      </c>
      <c r="J42" s="11">
        <v>61906000</v>
      </c>
      <c r="K42" s="11">
        <v>61906</v>
      </c>
      <c r="L42" s="12">
        <v>35002</v>
      </c>
      <c r="M42" s="12">
        <v>36019.765625</v>
      </c>
      <c r="N42" s="13">
        <v>8.2680000000000007</v>
      </c>
      <c r="P42" s="20">
        <v>35002</v>
      </c>
      <c r="Q42" s="20">
        <v>33161</v>
      </c>
      <c r="R42" s="20">
        <v>6910</v>
      </c>
      <c r="S42" s="20">
        <v>6910</v>
      </c>
      <c r="T42" s="20">
        <v>299</v>
      </c>
      <c r="U42" s="20">
        <v>299</v>
      </c>
      <c r="V42" s="21">
        <v>2.5975673925131559E-3</v>
      </c>
      <c r="W42" s="21">
        <v>6.4453650265932083E-3</v>
      </c>
      <c r="X42" s="21">
        <v>1.2849192135035992E-2</v>
      </c>
      <c r="Y42" s="21">
        <v>5.3652306087315083E-4</v>
      </c>
      <c r="Z42" s="21">
        <v>5.0041673760511003E-3</v>
      </c>
      <c r="AA42" s="21">
        <v>11.637651443481445</v>
      </c>
      <c r="AC42" s="23">
        <v>0.9717400074005127</v>
      </c>
      <c r="AD42" s="23">
        <v>0.92063343524932861</v>
      </c>
      <c r="AE42" s="23">
        <v>0.947409987449646</v>
      </c>
      <c r="AF42" s="23">
        <v>0.9717400074005127</v>
      </c>
      <c r="AG42" s="23">
        <v>0.947409987449646</v>
      </c>
      <c r="AH42" s="23">
        <v>3.2166540622711182E-3</v>
      </c>
      <c r="AI42" s="23">
        <v>6.9033326581120491E-3</v>
      </c>
      <c r="AJ42" s="23">
        <v>6.2340623699128628E-3</v>
      </c>
      <c r="AK42" s="23">
        <v>5.6826330290515419E-3</v>
      </c>
      <c r="AL42" s="23">
        <v>86.284507751464844</v>
      </c>
      <c r="AN42" s="25">
        <v>0.35247001051902771</v>
      </c>
      <c r="AO42" s="25">
        <v>2.7398415841162205E-3</v>
      </c>
      <c r="AP42" s="25">
        <v>3.700724054706356</v>
      </c>
      <c r="AQ42" s="25">
        <v>1.035149791277945E-3</v>
      </c>
      <c r="AR42" s="25">
        <v>1.745292944547415E-3</v>
      </c>
      <c r="AS42" s="25">
        <v>25.956600189208984</v>
      </c>
      <c r="AU42" s="28">
        <v>26064.294921875</v>
      </c>
      <c r="AV42" s="28">
        <v>8.8548717498779297</v>
      </c>
      <c r="AW42" s="28">
        <v>0.947182297706604</v>
      </c>
      <c r="AX42" s="29">
        <v>62</v>
      </c>
      <c r="AY42" s="28">
        <v>26064.294921875</v>
      </c>
      <c r="AZ42" s="28">
        <v>50.840621948242188</v>
      </c>
      <c r="BA42" s="28">
        <v>0.88245993852615356</v>
      </c>
      <c r="BC42" s="34">
        <v>35002</v>
      </c>
      <c r="BD42" s="35">
        <v>10887.044921875</v>
      </c>
      <c r="BE42" s="35">
        <v>57.921802520751953</v>
      </c>
      <c r="BF42" s="33">
        <v>8</v>
      </c>
    </row>
    <row r="43" spans="1:58">
      <c r="A43" s="7">
        <v>42</v>
      </c>
      <c r="C43" s="11" t="s">
        <v>3</v>
      </c>
      <c r="D43" s="11" t="s">
        <v>7</v>
      </c>
      <c r="E43" s="11" t="s">
        <v>11</v>
      </c>
      <c r="F43" s="11" t="s">
        <v>17</v>
      </c>
      <c r="G43" s="11" t="s">
        <v>34</v>
      </c>
      <c r="H43" s="15" t="s">
        <v>90</v>
      </c>
      <c r="I43" s="11" t="s">
        <v>480</v>
      </c>
      <c r="J43" s="11">
        <v>61907000</v>
      </c>
      <c r="K43" s="11">
        <v>61907</v>
      </c>
      <c r="L43" s="12">
        <v>36430</v>
      </c>
      <c r="M43" s="12">
        <v>37489.2890625</v>
      </c>
      <c r="N43" s="13">
        <v>6.6740000000000004</v>
      </c>
      <c r="P43" s="20">
        <v>36430</v>
      </c>
      <c r="Q43" s="20">
        <v>33746</v>
      </c>
      <c r="R43" s="20">
        <v>4039</v>
      </c>
      <c r="S43" s="20">
        <v>4039</v>
      </c>
      <c r="T43" s="20">
        <v>3150</v>
      </c>
      <c r="U43" s="20">
        <v>3150</v>
      </c>
      <c r="V43" s="21">
        <v>2.7035421226173639E-3</v>
      </c>
      <c r="W43" s="21">
        <v>6.5590692684054375E-3</v>
      </c>
      <c r="X43" s="21">
        <v>7.5105479918420315E-3</v>
      </c>
      <c r="Y43" s="21">
        <v>5.6523331440985203E-3</v>
      </c>
      <c r="Z43" s="21">
        <v>5.2158260541129752E-3</v>
      </c>
      <c r="AA43" s="21">
        <v>12.1298828125</v>
      </c>
      <c r="AC43" s="23">
        <v>0.9717400074005127</v>
      </c>
      <c r="AD43" s="23">
        <v>0.90015041828155518</v>
      </c>
      <c r="AE43" s="23">
        <v>0.90775001049041748</v>
      </c>
      <c r="AF43" s="23">
        <v>0.9717400074005127</v>
      </c>
      <c r="AG43" s="23">
        <v>0.90775001049041748</v>
      </c>
      <c r="AH43" s="23">
        <v>3.2166540622711182E-3</v>
      </c>
      <c r="AI43" s="23">
        <v>6.7497412674129009E-3</v>
      </c>
      <c r="AJ43" s="23">
        <v>5.9730955399572849E-3</v>
      </c>
      <c r="AK43" s="23">
        <v>5.5252960414752719E-3</v>
      </c>
      <c r="AL43" s="23">
        <v>83.895523071289063</v>
      </c>
      <c r="AN43" s="25">
        <v>0.34860000014305115</v>
      </c>
      <c r="AO43" s="25">
        <v>2.7097589336335659E-3</v>
      </c>
      <c r="AP43" s="25">
        <v>4.9130763416477699</v>
      </c>
      <c r="AQ43" s="25">
        <v>1.3742635492235422E-3</v>
      </c>
      <c r="AR43" s="25">
        <v>1.9306062895629577E-3</v>
      </c>
      <c r="AS43" s="25">
        <v>28.712644577026367</v>
      </c>
      <c r="AU43" s="28">
        <v>29219.21875</v>
      </c>
      <c r="AV43" s="28">
        <v>9.9266996383666992</v>
      </c>
      <c r="AW43" s="28">
        <v>0.99680489301681519</v>
      </c>
      <c r="AX43" s="29">
        <v>54</v>
      </c>
      <c r="AY43" s="28">
        <v>29219.21875</v>
      </c>
      <c r="AZ43" s="28">
        <v>56.99456787109375</v>
      </c>
      <c r="BA43" s="28">
        <v>0.49559220671653748</v>
      </c>
      <c r="BC43" s="34">
        <v>36430</v>
      </c>
      <c r="BD43" s="35">
        <v>6293.7724609375</v>
      </c>
      <c r="BE43" s="35">
        <v>33.484443664550781</v>
      </c>
      <c r="BF43" s="33">
        <v>34</v>
      </c>
    </row>
    <row r="44" spans="1:58">
      <c r="A44" s="7">
        <v>43</v>
      </c>
      <c r="C44" s="11" t="s">
        <v>3</v>
      </c>
      <c r="D44" s="11" t="s">
        <v>7</v>
      </c>
      <c r="E44" s="11" t="s">
        <v>11</v>
      </c>
      <c r="F44" s="11" t="s">
        <v>17</v>
      </c>
      <c r="G44" s="11" t="s">
        <v>34</v>
      </c>
      <c r="H44" s="15" t="s">
        <v>91</v>
      </c>
      <c r="I44" s="11" t="s">
        <v>481</v>
      </c>
      <c r="J44" s="11">
        <v>61908000</v>
      </c>
      <c r="K44" s="11">
        <v>61908</v>
      </c>
      <c r="L44" s="12">
        <v>37672</v>
      </c>
      <c r="M44" s="12">
        <v>38767.40234375</v>
      </c>
      <c r="N44" s="13">
        <v>12.769</v>
      </c>
      <c r="P44" s="20">
        <v>37672</v>
      </c>
      <c r="Q44" s="20">
        <v>35466</v>
      </c>
      <c r="R44" s="20">
        <v>4272</v>
      </c>
      <c r="S44" s="20">
        <v>4272</v>
      </c>
      <c r="T44" s="20">
        <v>3438</v>
      </c>
      <c r="U44" s="20">
        <v>3438</v>
      </c>
      <c r="V44" s="21">
        <v>2.7957132551819086E-3</v>
      </c>
      <c r="W44" s="21">
        <v>6.8933782167732716E-3</v>
      </c>
      <c r="X44" s="21">
        <v>7.943812757730484E-3</v>
      </c>
      <c r="Y44" s="21">
        <v>6.1691179871559143E-3</v>
      </c>
      <c r="Z44" s="21">
        <v>5.5383989622471066E-3</v>
      </c>
      <c r="AA44" s="21">
        <v>12.88005542755127</v>
      </c>
      <c r="AC44" s="23">
        <v>0.9717400074005127</v>
      </c>
      <c r="AD44" s="23">
        <v>0.91484075784683228</v>
      </c>
      <c r="AE44" s="23">
        <v>0.94143998622894287</v>
      </c>
      <c r="AF44" s="23">
        <v>0.9717400074005127</v>
      </c>
      <c r="AG44" s="23">
        <v>0.94143998622894287</v>
      </c>
      <c r="AH44" s="23">
        <v>3.2166540622711182E-3</v>
      </c>
      <c r="AI44" s="23">
        <v>6.8598962388932705E-3</v>
      </c>
      <c r="AJ44" s="23">
        <v>6.1947791837155819E-3</v>
      </c>
      <c r="AK44" s="23">
        <v>5.6520722959420705E-3</v>
      </c>
      <c r="AL44" s="23">
        <v>85.820480346679688</v>
      </c>
      <c r="AN44" s="25">
        <v>0.26104000210762024</v>
      </c>
      <c r="AO44" s="25">
        <v>2.0291320979595184E-3</v>
      </c>
      <c r="AP44" s="25">
        <v>4.7819548872180446</v>
      </c>
      <c r="AQ44" s="25">
        <v>1.3375867856666446E-3</v>
      </c>
      <c r="AR44" s="25">
        <v>1.6256718053538205E-3</v>
      </c>
      <c r="AS44" s="25">
        <v>24.177553176879883</v>
      </c>
      <c r="AU44" s="28">
        <v>26725.203125</v>
      </c>
      <c r="AV44" s="28">
        <v>9.0794029235839844</v>
      </c>
      <c r="AW44" s="28">
        <v>0.95805728435516357</v>
      </c>
      <c r="AX44" s="29">
        <v>60</v>
      </c>
      <c r="AY44" s="28">
        <v>26725.203125</v>
      </c>
      <c r="AZ44" s="28">
        <v>52.129779815673828</v>
      </c>
      <c r="BA44" s="28">
        <v>0.50690007209777832</v>
      </c>
      <c r="BC44" s="34">
        <v>37672</v>
      </c>
      <c r="BD44" s="35">
        <v>4984.80419921875</v>
      </c>
      <c r="BE44" s="35">
        <v>26.520404815673828</v>
      </c>
      <c r="BF44" s="33">
        <v>51</v>
      </c>
    </row>
    <row r="45" spans="1:58">
      <c r="A45" s="7">
        <v>44</v>
      </c>
      <c r="C45" s="11" t="s">
        <v>3</v>
      </c>
      <c r="D45" s="11" t="s">
        <v>7</v>
      </c>
      <c r="E45" s="11" t="s">
        <v>11</v>
      </c>
      <c r="F45" s="11" t="s">
        <v>17</v>
      </c>
      <c r="G45" s="11" t="s">
        <v>34</v>
      </c>
      <c r="H45" s="15" t="s">
        <v>92</v>
      </c>
      <c r="I45" s="11" t="s">
        <v>482</v>
      </c>
      <c r="J45" s="11">
        <v>61909000</v>
      </c>
      <c r="K45" s="11">
        <v>61909</v>
      </c>
      <c r="L45" s="12">
        <v>43449</v>
      </c>
      <c r="M45" s="12">
        <v>44712.3828125</v>
      </c>
      <c r="N45" s="13">
        <v>26.713999999999999</v>
      </c>
      <c r="P45" s="20">
        <v>43449</v>
      </c>
      <c r="Q45" s="20">
        <v>37734</v>
      </c>
      <c r="R45" s="20">
        <v>6264</v>
      </c>
      <c r="S45" s="20">
        <v>6264</v>
      </c>
      <c r="T45" s="20">
        <v>1240</v>
      </c>
      <c r="U45" s="20">
        <v>1240</v>
      </c>
      <c r="V45" s="21">
        <v>3.2244359608739614E-3</v>
      </c>
      <c r="W45" s="21">
        <v>7.3342001996934414E-3</v>
      </c>
      <c r="X45" s="21">
        <v>1.1647950857877731E-2</v>
      </c>
      <c r="Y45" s="21">
        <v>2.2250453475862741E-3</v>
      </c>
      <c r="Z45" s="21">
        <v>5.5443848119048544E-3</v>
      </c>
      <c r="AA45" s="21">
        <v>12.893976211547852</v>
      </c>
      <c r="AC45" s="23">
        <v>0.9717400074005127</v>
      </c>
      <c r="AD45" s="23">
        <v>0.84392726421356201</v>
      </c>
      <c r="AE45" s="23">
        <v>0.7944599986076355</v>
      </c>
      <c r="AF45" s="23">
        <v>0.9717400074005127</v>
      </c>
      <c r="AG45" s="23">
        <v>0.7944599986076355</v>
      </c>
      <c r="AH45" s="23">
        <v>3.2166540622711182E-3</v>
      </c>
      <c r="AI45" s="23">
        <v>6.3281543552875519E-3</v>
      </c>
      <c r="AJ45" s="23">
        <v>5.2276346832513809E-3</v>
      </c>
      <c r="AK45" s="23">
        <v>5.0816633046658673E-3</v>
      </c>
      <c r="AL45" s="23">
        <v>77.159446716308594</v>
      </c>
      <c r="AN45" s="25">
        <v>0.21480999886989594</v>
      </c>
      <c r="AO45" s="25">
        <v>1.6697742976248264E-3</v>
      </c>
      <c r="AP45" s="25">
        <v>3.5236320514992379</v>
      </c>
      <c r="AQ45" s="25">
        <v>9.8561448976397514E-4</v>
      </c>
      <c r="AR45" s="25">
        <v>1.2706228445502721E-3</v>
      </c>
      <c r="AS45" s="25">
        <v>18.89714241027832</v>
      </c>
      <c r="AU45" s="28">
        <v>18800.6171875</v>
      </c>
      <c r="AV45" s="28">
        <v>6.3871688842773437</v>
      </c>
      <c r="AW45" s="28">
        <v>0.80530840158462524</v>
      </c>
      <c r="AX45" s="29">
        <v>87</v>
      </c>
      <c r="AY45" s="28">
        <v>18800.6171875</v>
      </c>
      <c r="AZ45" s="28">
        <v>36.672203063964844</v>
      </c>
      <c r="BA45" s="28">
        <v>0.64443892240524292</v>
      </c>
      <c r="BC45" s="34">
        <v>43449</v>
      </c>
      <c r="BD45" s="35">
        <v>6014.728515625</v>
      </c>
      <c r="BE45" s="35">
        <v>31.999858856201172</v>
      </c>
      <c r="BF45" s="33">
        <v>37</v>
      </c>
    </row>
    <row r="46" spans="1:58">
      <c r="A46" s="7">
        <v>45</v>
      </c>
      <c r="C46" s="11" t="s">
        <v>3</v>
      </c>
      <c r="D46" s="11" t="s">
        <v>7</v>
      </c>
      <c r="E46" s="11" t="s">
        <v>11</v>
      </c>
      <c r="F46" s="11" t="s">
        <v>17</v>
      </c>
      <c r="G46" s="11" t="s">
        <v>34</v>
      </c>
      <c r="H46" s="15" t="s">
        <v>93</v>
      </c>
      <c r="I46" s="11" t="s">
        <v>483</v>
      </c>
      <c r="J46" s="11">
        <v>61910000</v>
      </c>
      <c r="K46" s="11">
        <v>61910</v>
      </c>
      <c r="L46" s="12">
        <v>37895</v>
      </c>
      <c r="M46" s="12">
        <v>38996.88671875</v>
      </c>
      <c r="N46" s="13">
        <v>16.084</v>
      </c>
      <c r="P46" s="20">
        <v>37895</v>
      </c>
      <c r="Q46" s="20">
        <v>37067</v>
      </c>
      <c r="R46" s="20">
        <v>7974</v>
      </c>
      <c r="S46" s="20">
        <v>7974</v>
      </c>
      <c r="T46" s="20">
        <v>84</v>
      </c>
      <c r="U46" s="20">
        <v>84</v>
      </c>
      <c r="V46" s="21">
        <v>2.812262624502182E-3</v>
      </c>
      <c r="W46" s="21">
        <v>7.2045582346618176E-3</v>
      </c>
      <c r="X46" s="21">
        <v>1.4827707782387733E-2</v>
      </c>
      <c r="Y46" s="21">
        <v>1.5072888345457613E-4</v>
      </c>
      <c r="Z46" s="21">
        <v>5.547896973734672E-3</v>
      </c>
      <c r="AA46" s="21">
        <v>12.902144432067871</v>
      </c>
      <c r="AC46" s="23">
        <v>0.9717400074005127</v>
      </c>
      <c r="AD46" s="23">
        <v>0.95051175355911255</v>
      </c>
      <c r="AE46" s="23">
        <v>0.97813999652862549</v>
      </c>
      <c r="AF46" s="23">
        <v>0.9717400074005127</v>
      </c>
      <c r="AG46" s="23">
        <v>0.97813999652862549</v>
      </c>
      <c r="AH46" s="23">
        <v>3.2166540622711182E-3</v>
      </c>
      <c r="AI46" s="23">
        <v>7.1273739449679852E-3</v>
      </c>
      <c r="AJ46" s="23">
        <v>6.4362692646682262E-3</v>
      </c>
      <c r="AK46" s="23">
        <v>5.8400961732971435E-3</v>
      </c>
      <c r="AL46" s="23">
        <v>88.6754150390625</v>
      </c>
      <c r="AN46" s="25">
        <v>0.18707999587059021</v>
      </c>
      <c r="AO46" s="25">
        <v>1.454221666790545E-3</v>
      </c>
      <c r="AP46" s="25">
        <v>5.5517941773865944</v>
      </c>
      <c r="AQ46" s="25">
        <v>1.5529227675870061E-3</v>
      </c>
      <c r="AR46" s="25">
        <v>1.511805709802581E-3</v>
      </c>
      <c r="AS46" s="25">
        <v>22.484098434448242</v>
      </c>
      <c r="AU46" s="28">
        <v>25724.125</v>
      </c>
      <c r="AV46" s="28">
        <v>8.7393045425415039</v>
      </c>
      <c r="AW46" s="28">
        <v>0.94147688150405884</v>
      </c>
      <c r="AX46" s="29">
        <v>64</v>
      </c>
      <c r="AY46" s="28">
        <v>25724.125</v>
      </c>
      <c r="AZ46" s="28">
        <v>50.177093505859375</v>
      </c>
      <c r="BA46" s="28">
        <v>0.94059818983078003</v>
      </c>
      <c r="BC46" s="34">
        <v>37895</v>
      </c>
      <c r="BD46" s="35">
        <v>6668.2734375</v>
      </c>
      <c r="BE46" s="35">
        <v>35.476882934570312</v>
      </c>
      <c r="BF46" s="33">
        <v>30</v>
      </c>
    </row>
    <row r="47" spans="1:58">
      <c r="A47" s="7">
        <v>46</v>
      </c>
      <c r="C47" s="11" t="s">
        <v>3</v>
      </c>
      <c r="D47" s="11" t="s">
        <v>7</v>
      </c>
      <c r="E47" s="11" t="s">
        <v>11</v>
      </c>
      <c r="F47" s="11" t="s">
        <v>17</v>
      </c>
      <c r="G47" s="11" t="s">
        <v>34</v>
      </c>
      <c r="H47" s="15" t="s">
        <v>94</v>
      </c>
      <c r="I47" s="11" t="s">
        <v>484</v>
      </c>
      <c r="J47" s="11">
        <v>61911000</v>
      </c>
      <c r="K47" s="11">
        <v>61911</v>
      </c>
      <c r="L47" s="12">
        <v>41572</v>
      </c>
      <c r="M47" s="12">
        <v>42780.8046875</v>
      </c>
      <c r="N47" s="13">
        <v>20.74</v>
      </c>
      <c r="P47" s="20">
        <v>41572</v>
      </c>
      <c r="Q47" s="20">
        <v>35457</v>
      </c>
      <c r="R47" s="20">
        <v>4187</v>
      </c>
      <c r="S47" s="20">
        <v>4187</v>
      </c>
      <c r="T47" s="20">
        <v>3521</v>
      </c>
      <c r="U47" s="20">
        <v>3521</v>
      </c>
      <c r="V47" s="21">
        <v>3.0851399060338736E-3</v>
      </c>
      <c r="W47" s="21">
        <v>6.8916291929781437E-3</v>
      </c>
      <c r="X47" s="21">
        <v>7.7857552096247673E-3</v>
      </c>
      <c r="Y47" s="21">
        <v>6.3180522993206978E-3</v>
      </c>
      <c r="Z47" s="21">
        <v>5.6409111196235569E-3</v>
      </c>
      <c r="AA47" s="21">
        <v>13.118456840515137</v>
      </c>
      <c r="AC47" s="23">
        <v>0.9717400074005127</v>
      </c>
      <c r="AD47" s="23">
        <v>0.82880628108978271</v>
      </c>
      <c r="AE47" s="23">
        <v>0.85290002822875977</v>
      </c>
      <c r="AF47" s="23">
        <v>0.9717400074005127</v>
      </c>
      <c r="AG47" s="23">
        <v>0.85290002822875977</v>
      </c>
      <c r="AH47" s="23">
        <v>3.2166540622711182E-3</v>
      </c>
      <c r="AI47" s="23">
        <v>6.2147704884409904E-3</v>
      </c>
      <c r="AJ47" s="23">
        <v>5.6121763773262501E-3</v>
      </c>
      <c r="AK47" s="23">
        <v>5.1985170531836412E-3</v>
      </c>
      <c r="AL47" s="23">
        <v>78.933746337890625</v>
      </c>
      <c r="AN47" s="25">
        <v>0.35321998596191406</v>
      </c>
      <c r="AO47" s="25">
        <v>2.7456711977720261E-3</v>
      </c>
      <c r="AP47" s="25">
        <v>6.954177897574124</v>
      </c>
      <c r="AQ47" s="25">
        <v>1.9451912958174944E-3</v>
      </c>
      <c r="AR47" s="25">
        <v>2.2786564559660991E-3</v>
      </c>
      <c r="AS47" s="25">
        <v>33.888965606689453</v>
      </c>
      <c r="AU47" s="28">
        <v>35091.6484375</v>
      </c>
      <c r="AV47" s="28">
        <v>11.921751022338867</v>
      </c>
      <c r="AW47" s="28">
        <v>1.0763400793075562</v>
      </c>
      <c r="AX47" s="29">
        <v>35</v>
      </c>
      <c r="AY47" s="28">
        <v>35091.6484375</v>
      </c>
      <c r="AZ47" s="28">
        <v>68.449241638183594</v>
      </c>
      <c r="BA47" s="28">
        <v>0.45020657777786255</v>
      </c>
      <c r="BC47" s="34">
        <v>41572</v>
      </c>
      <c r="BD47" s="35">
        <v>6610.86083984375</v>
      </c>
      <c r="BE47" s="35">
        <v>35.171432495117188</v>
      </c>
      <c r="BF47" s="33">
        <v>31</v>
      </c>
    </row>
    <row r="48" spans="1:58">
      <c r="A48" s="7">
        <v>47</v>
      </c>
      <c r="C48" s="11" t="s">
        <v>3</v>
      </c>
      <c r="D48" s="11" t="s">
        <v>7</v>
      </c>
      <c r="E48" s="11" t="s">
        <v>11</v>
      </c>
      <c r="F48" s="11" t="s">
        <v>17</v>
      </c>
      <c r="G48" s="11" t="s">
        <v>34</v>
      </c>
      <c r="H48" s="15" t="s">
        <v>95</v>
      </c>
      <c r="I48" s="11" t="s">
        <v>485</v>
      </c>
      <c r="J48" s="11">
        <v>61912000</v>
      </c>
      <c r="K48" s="11">
        <v>61912</v>
      </c>
      <c r="L48" s="12">
        <v>43525</v>
      </c>
      <c r="M48" s="12">
        <v>44790.59375</v>
      </c>
      <c r="N48" s="13">
        <v>13.747999999999999</v>
      </c>
      <c r="P48" s="20">
        <v>43525</v>
      </c>
      <c r="Q48" s="20">
        <v>31929</v>
      </c>
      <c r="R48" s="20">
        <v>2068</v>
      </c>
      <c r="S48" s="20">
        <v>2068</v>
      </c>
      <c r="T48" s="20">
        <v>1136</v>
      </c>
      <c r="U48" s="20">
        <v>1136</v>
      </c>
      <c r="V48" s="21">
        <v>3.2300760503858328E-3</v>
      </c>
      <c r="W48" s="21">
        <v>6.2059066258370876E-3</v>
      </c>
      <c r="X48" s="21">
        <v>3.8454600144177675E-3</v>
      </c>
      <c r="Y48" s="21">
        <v>2.0384287927299738E-3</v>
      </c>
      <c r="Z48" s="21">
        <v>3.5464502980046579E-3</v>
      </c>
      <c r="AA48" s="21">
        <v>8.2475957870483398</v>
      </c>
      <c r="AC48" s="23">
        <v>0.9717400074005127</v>
      </c>
      <c r="AD48" s="23">
        <v>0.71285057067871094</v>
      </c>
      <c r="AE48" s="23">
        <v>0.33862000703811646</v>
      </c>
      <c r="AF48" s="23">
        <v>0.9717400074005127</v>
      </c>
      <c r="AG48" s="23">
        <v>0.33862000703811646</v>
      </c>
      <c r="AH48" s="23">
        <v>3.2166540622711182E-3</v>
      </c>
      <c r="AI48" s="23">
        <v>5.3452812135219574E-3</v>
      </c>
      <c r="AJ48" s="23">
        <v>2.2281571291387081E-3</v>
      </c>
      <c r="AK48" s="23">
        <v>3.5381325106800848E-3</v>
      </c>
      <c r="AL48" s="23">
        <v>53.722637176513672</v>
      </c>
      <c r="AN48" s="25">
        <v>0.22132000327110291</v>
      </c>
      <c r="AO48" s="25">
        <v>1.7203782917931676E-3</v>
      </c>
      <c r="AP48" s="25">
        <v>4.5191451469278725</v>
      </c>
      <c r="AQ48" s="25">
        <v>1.2640749337151647E-3</v>
      </c>
      <c r="AR48" s="25">
        <v>1.4541624949472396E-3</v>
      </c>
      <c r="AS48" s="25">
        <v>21.626808166503906</v>
      </c>
      <c r="AU48" s="28">
        <v>9582.4619140625</v>
      </c>
      <c r="AV48" s="28">
        <v>3.2554676532745361</v>
      </c>
      <c r="AW48" s="28">
        <v>0.51261335611343384</v>
      </c>
      <c r="AX48" s="29">
        <v>137</v>
      </c>
      <c r="AY48" s="28">
        <v>9582.4619140625</v>
      </c>
      <c r="AZ48" s="28">
        <v>18.69140625</v>
      </c>
      <c r="BA48" s="28">
        <v>0.21238388121128082</v>
      </c>
      <c r="BC48" s="34">
        <v>43525</v>
      </c>
      <c r="BD48" s="35">
        <v>2045.884033203125</v>
      </c>
      <c r="BE48" s="35">
        <v>10.884613990783691</v>
      </c>
      <c r="BF48" s="33">
        <v>105</v>
      </c>
    </row>
    <row r="49" spans="1:58">
      <c r="A49" s="7">
        <v>48</v>
      </c>
      <c r="C49" s="11" t="s">
        <v>3</v>
      </c>
      <c r="D49" s="11" t="s">
        <v>7</v>
      </c>
      <c r="E49" s="11" t="s">
        <v>11</v>
      </c>
      <c r="F49" s="11" t="s">
        <v>17</v>
      </c>
      <c r="G49" s="11" t="s">
        <v>34</v>
      </c>
      <c r="H49" s="15" t="s">
        <v>96</v>
      </c>
      <c r="I49" s="11" t="s">
        <v>486</v>
      </c>
      <c r="J49" s="11">
        <v>61913000</v>
      </c>
      <c r="K49" s="11">
        <v>61913</v>
      </c>
      <c r="L49" s="12">
        <v>28561</v>
      </c>
      <c r="M49" s="12">
        <v>29391.478515625</v>
      </c>
      <c r="N49" s="13">
        <v>13.955</v>
      </c>
      <c r="P49" s="20">
        <v>28561</v>
      </c>
      <c r="Q49" s="20">
        <v>25544</v>
      </c>
      <c r="R49" s="20">
        <v>4237</v>
      </c>
      <c r="S49" s="20">
        <v>4237</v>
      </c>
      <c r="T49" s="20">
        <v>662</v>
      </c>
      <c r="U49" s="20">
        <v>662</v>
      </c>
      <c r="V49" s="21">
        <v>2.1195681765675545E-3</v>
      </c>
      <c r="W49" s="21">
        <v>4.964880645275116E-3</v>
      </c>
      <c r="X49" s="21">
        <v>7.8787300735712051E-3</v>
      </c>
      <c r="Y49" s="21">
        <v>1.1878871591761708E-3</v>
      </c>
      <c r="Z49" s="21">
        <v>3.6454559702650369E-3</v>
      </c>
      <c r="AA49" s="21">
        <v>8.4778432846069336</v>
      </c>
      <c r="AC49" s="23">
        <v>0.9717400074005127</v>
      </c>
      <c r="AD49" s="23">
        <v>0.86909544467926025</v>
      </c>
      <c r="AE49" s="23">
        <v>0.78903001546859741</v>
      </c>
      <c r="AF49" s="23">
        <v>0.9717400074005127</v>
      </c>
      <c r="AG49" s="23">
        <v>0.78903001546859741</v>
      </c>
      <c r="AH49" s="23">
        <v>3.2166540622711182E-3</v>
      </c>
      <c r="AI49" s="23">
        <v>6.5168770961463451E-3</v>
      </c>
      <c r="AJ49" s="23">
        <v>5.1919049583375454E-3</v>
      </c>
      <c r="AK49" s="23">
        <v>5.1311204883127213E-3</v>
      </c>
      <c r="AL49" s="23">
        <v>77.910400390625</v>
      </c>
      <c r="AN49" s="25">
        <v>0.25369998812675476</v>
      </c>
      <c r="AO49" s="25">
        <v>1.9720762502402067E-3</v>
      </c>
      <c r="AP49" s="25">
        <v>3.56584297779168</v>
      </c>
      <c r="AQ49" s="25">
        <v>9.974214481189847E-4</v>
      </c>
      <c r="AR49" s="25">
        <v>1.4034446585523442E-3</v>
      </c>
      <c r="AS49" s="25">
        <v>20.872514724731445</v>
      </c>
      <c r="AU49" s="28">
        <v>13786.5498046875</v>
      </c>
      <c r="AV49" s="28">
        <v>4.6837301254272461</v>
      </c>
      <c r="AW49" s="28">
        <v>0.67059189081192017</v>
      </c>
      <c r="AX49" s="29">
        <v>109</v>
      </c>
      <c r="AY49" s="28">
        <v>13786.5498046875</v>
      </c>
      <c r="AZ49" s="28">
        <v>26.891836166381836</v>
      </c>
      <c r="BA49" s="28">
        <v>0.6631242036819458</v>
      </c>
      <c r="BC49" s="34">
        <v>28561</v>
      </c>
      <c r="BD49" s="35">
        <v>4804.9482421875</v>
      </c>
      <c r="BE49" s="35">
        <v>25.563526153564453</v>
      </c>
      <c r="BF49" s="33">
        <v>54</v>
      </c>
    </row>
    <row r="50" spans="1:58">
      <c r="A50" s="7">
        <v>49</v>
      </c>
      <c r="C50" s="11" t="s">
        <v>3</v>
      </c>
      <c r="D50" s="11" t="s">
        <v>7</v>
      </c>
      <c r="E50" s="11" t="s">
        <v>11</v>
      </c>
      <c r="F50" s="11" t="s">
        <v>17</v>
      </c>
      <c r="G50" s="11" t="s">
        <v>34</v>
      </c>
      <c r="H50" s="15" t="s">
        <v>97</v>
      </c>
      <c r="I50" s="11" t="s">
        <v>487</v>
      </c>
      <c r="J50" s="11">
        <v>61914000</v>
      </c>
      <c r="K50" s="11">
        <v>61914</v>
      </c>
      <c r="L50" s="12">
        <v>156197</v>
      </c>
      <c r="M50" s="12">
        <v>160738.796875</v>
      </c>
      <c r="N50" s="13">
        <v>27.998999999999999</v>
      </c>
      <c r="P50" s="20">
        <v>156197</v>
      </c>
      <c r="Q50" s="20">
        <v>105961</v>
      </c>
      <c r="R50" s="20">
        <v>13590</v>
      </c>
      <c r="S50" s="20">
        <v>13590</v>
      </c>
      <c r="T50" s="20">
        <v>8056</v>
      </c>
      <c r="U50" s="20">
        <v>8056</v>
      </c>
      <c r="V50" s="21">
        <v>1.1591686867177486E-2</v>
      </c>
      <c r="W50" s="21">
        <v>2.0595196634531021E-2</v>
      </c>
      <c r="X50" s="21">
        <v>2.5270698592066765E-2</v>
      </c>
      <c r="Y50" s="21">
        <v>1.4455617405474186E-2</v>
      </c>
      <c r="Z50" s="21">
        <v>1.6941419987342533E-2</v>
      </c>
      <c r="AA50" s="21">
        <v>39.398830413818359</v>
      </c>
      <c r="AC50" s="23">
        <v>0.9717400074005127</v>
      </c>
      <c r="AD50" s="23">
        <v>0.65921235084533691</v>
      </c>
      <c r="AE50" s="23">
        <v>0.63747000694274902</v>
      </c>
      <c r="AF50" s="23">
        <v>0.9717400074005127</v>
      </c>
      <c r="AG50" s="23">
        <v>0.63747000694274902</v>
      </c>
      <c r="AH50" s="23">
        <v>3.2166540622711182E-3</v>
      </c>
      <c r="AI50" s="23">
        <v>4.9430769868195057E-3</v>
      </c>
      <c r="AJ50" s="23">
        <v>4.1946233250200748E-3</v>
      </c>
      <c r="AK50" s="23">
        <v>4.1958198483423824E-3</v>
      </c>
      <c r="AL50" s="23">
        <v>63.708892822265625</v>
      </c>
      <c r="AN50" s="25">
        <v>0.14790000021457672</v>
      </c>
      <c r="AO50" s="25">
        <v>1.1496653314679861E-3</v>
      </c>
      <c r="AP50" s="25">
        <v>5.8557373599200293</v>
      </c>
      <c r="AQ50" s="25">
        <v>1.6379404114559293E-3</v>
      </c>
      <c r="AR50" s="25">
        <v>1.4345340206806108E-3</v>
      </c>
      <c r="AS50" s="25">
        <v>21.33488655090332</v>
      </c>
      <c r="AU50" s="28">
        <v>53551.7578125</v>
      </c>
      <c r="AV50" s="28">
        <v>18.193239212036133</v>
      </c>
      <c r="AW50" s="28">
        <v>1.259909987449646</v>
      </c>
      <c r="AX50" s="29">
        <v>1</v>
      </c>
      <c r="AY50" s="28">
        <v>51266.671875</v>
      </c>
      <c r="AZ50" s="28">
        <v>100</v>
      </c>
      <c r="BA50" s="28">
        <v>0.38891667127609253</v>
      </c>
      <c r="BC50" s="34">
        <v>156197</v>
      </c>
      <c r="BD50" s="35">
        <v>8984.572265625</v>
      </c>
      <c r="BE50" s="35">
        <v>47.8001708984375</v>
      </c>
      <c r="BF50" s="33">
        <v>12</v>
      </c>
    </row>
    <row r="51" spans="1:58">
      <c r="A51" s="7">
        <v>50</v>
      </c>
      <c r="C51" s="11" t="s">
        <v>3</v>
      </c>
      <c r="D51" s="11" t="s">
        <v>7</v>
      </c>
      <c r="E51" s="11" t="s">
        <v>11</v>
      </c>
      <c r="F51" s="11" t="s">
        <v>17</v>
      </c>
      <c r="G51" s="11" t="s">
        <v>34</v>
      </c>
      <c r="H51" s="15" t="s">
        <v>98</v>
      </c>
      <c r="I51" s="11" t="s">
        <v>488</v>
      </c>
      <c r="J51" s="11">
        <v>61915000</v>
      </c>
      <c r="K51" s="11">
        <v>61915</v>
      </c>
      <c r="L51" s="12">
        <v>24779</v>
      </c>
      <c r="M51" s="12">
        <v>25499.5078125</v>
      </c>
      <c r="N51" s="13">
        <v>19.571999999999999</v>
      </c>
      <c r="P51" s="20">
        <v>24779</v>
      </c>
      <c r="Q51" s="20">
        <v>24780</v>
      </c>
      <c r="R51" s="20">
        <v>5022</v>
      </c>
      <c r="S51" s="20">
        <v>5022</v>
      </c>
      <c r="T51" s="20">
        <v>365</v>
      </c>
      <c r="U51" s="20">
        <v>365</v>
      </c>
      <c r="V51" s="21">
        <v>1.8388984026387334E-3</v>
      </c>
      <c r="W51" s="21">
        <v>4.8163849860429764E-3</v>
      </c>
      <c r="X51" s="21">
        <v>9.3384431675076485E-3</v>
      </c>
      <c r="Y51" s="21">
        <v>6.5495289163663983E-4</v>
      </c>
      <c r="Z51" s="21">
        <v>3.7127222937873932E-3</v>
      </c>
      <c r="AA51" s="21">
        <v>8.63427734375</v>
      </c>
      <c r="AC51" s="23">
        <v>0.9717400074005127</v>
      </c>
      <c r="AD51" s="23">
        <v>0.97178345918655396</v>
      </c>
      <c r="AE51" s="23">
        <v>1.0000499486923218</v>
      </c>
      <c r="AF51" s="23">
        <v>0.9717400074005127</v>
      </c>
      <c r="AG51" s="23">
        <v>1</v>
      </c>
      <c r="AH51" s="23">
        <v>3.2166540622711182E-3</v>
      </c>
      <c r="AI51" s="23">
        <v>7.2868787683546543E-3</v>
      </c>
      <c r="AJ51" s="23">
        <v>6.580110639333725E-3</v>
      </c>
      <c r="AK51" s="23">
        <v>5.9521532238931349E-3</v>
      </c>
      <c r="AL51" s="23">
        <v>90.376876831054687</v>
      </c>
      <c r="AN51" s="25">
        <v>0.33625999093055725</v>
      </c>
      <c r="AO51" s="25">
        <v>2.6138368993997574E-3</v>
      </c>
      <c r="AP51" s="25">
        <v>2.6294606922457739</v>
      </c>
      <c r="AQ51" s="25">
        <v>7.3550088563933969E-4</v>
      </c>
      <c r="AR51" s="25">
        <v>1.5179810180100924E-3</v>
      </c>
      <c r="AS51" s="25">
        <v>22.575939178466797</v>
      </c>
      <c r="AU51" s="28">
        <v>17616.88671875</v>
      </c>
      <c r="AV51" s="28">
        <v>5.9850177764892578</v>
      </c>
      <c r="AW51" s="28">
        <v>0.7770654559135437</v>
      </c>
      <c r="AX51" s="29">
        <v>95</v>
      </c>
      <c r="AY51" s="28">
        <v>17616.88671875</v>
      </c>
      <c r="AZ51" s="28">
        <v>34.363235473632812</v>
      </c>
      <c r="BA51" s="28">
        <v>0.90594691038131714</v>
      </c>
      <c r="BC51" s="34">
        <v>24779</v>
      </c>
      <c r="BD51" s="35">
        <v>7548.5185546875</v>
      </c>
      <c r="BE51" s="35">
        <v>40.160007476806641</v>
      </c>
      <c r="BF51" s="33">
        <v>19</v>
      </c>
    </row>
    <row r="52" spans="1:58">
      <c r="A52" s="7">
        <v>51</v>
      </c>
      <c r="C52" s="11" t="s">
        <v>3</v>
      </c>
      <c r="D52" s="11" t="s">
        <v>7</v>
      </c>
      <c r="E52" s="11" t="s">
        <v>11</v>
      </c>
      <c r="F52" s="11" t="s">
        <v>17</v>
      </c>
      <c r="G52" s="11" t="s">
        <v>34</v>
      </c>
      <c r="H52" s="15" t="s">
        <v>99</v>
      </c>
      <c r="I52" s="11" t="s">
        <v>489</v>
      </c>
      <c r="J52" s="11">
        <v>61916000</v>
      </c>
      <c r="K52" s="11">
        <v>61916</v>
      </c>
      <c r="L52" s="12">
        <v>29138</v>
      </c>
      <c r="M52" s="12">
        <v>29985.255859375</v>
      </c>
      <c r="N52" s="13">
        <v>13.185</v>
      </c>
      <c r="P52" s="20">
        <v>29138</v>
      </c>
      <c r="Q52" s="20">
        <v>28745</v>
      </c>
      <c r="R52" s="20">
        <v>3700</v>
      </c>
      <c r="S52" s="20">
        <v>3700</v>
      </c>
      <c r="T52" s="20">
        <v>2549</v>
      </c>
      <c r="U52" s="20">
        <v>2549</v>
      </c>
      <c r="V52" s="21">
        <v>2.1623882930725813E-3</v>
      </c>
      <c r="W52" s="21">
        <v>5.587045568972826E-3</v>
      </c>
      <c r="X52" s="21">
        <v>6.8801753222942352E-3</v>
      </c>
      <c r="Y52" s="21">
        <v>4.5739039778709412E-3</v>
      </c>
      <c r="Z52" s="21">
        <v>4.439784481296687E-3</v>
      </c>
      <c r="AA52" s="21">
        <v>10.325126647949219</v>
      </c>
      <c r="AC52" s="23">
        <v>0.9717400074005127</v>
      </c>
      <c r="AD52" s="23">
        <v>0.95863783359527588</v>
      </c>
      <c r="AE52" s="23">
        <v>0.98653000593185425</v>
      </c>
      <c r="AF52" s="23">
        <v>0.9717400074005127</v>
      </c>
      <c r="AG52" s="23">
        <v>0.98653000593185425</v>
      </c>
      <c r="AH52" s="23">
        <v>3.2166540622711182E-3</v>
      </c>
      <c r="AI52" s="23">
        <v>7.1883071213960648E-3</v>
      </c>
      <c r="AJ52" s="23">
        <v>6.4914766699075699E-3</v>
      </c>
      <c r="AK52" s="23">
        <v>5.8830077142882926E-3</v>
      </c>
      <c r="AL52" s="23">
        <v>89.326980590820313</v>
      </c>
      <c r="AN52" s="25">
        <v>0.22413000464439392</v>
      </c>
      <c r="AO52" s="25">
        <v>1.7422210657969117E-3</v>
      </c>
      <c r="AP52" s="25">
        <v>5.5163566388710716</v>
      </c>
      <c r="AQ52" s="25">
        <v>1.5430103521794081E-3</v>
      </c>
      <c r="AR52" s="25">
        <v>1.6259978604948287E-3</v>
      </c>
      <c r="AS52" s="25">
        <v>24.182403564453125</v>
      </c>
      <c r="AU52" s="28">
        <v>22303.73046875</v>
      </c>
      <c r="AV52" s="28">
        <v>7.5772881507873535</v>
      </c>
      <c r="AW52" s="28">
        <v>0.87951380014419556</v>
      </c>
      <c r="AX52" s="29">
        <v>72</v>
      </c>
      <c r="AY52" s="28">
        <v>22303.73046875</v>
      </c>
      <c r="AZ52" s="28">
        <v>43.505321502685547</v>
      </c>
      <c r="BA52" s="28">
        <v>0.56761229038238525</v>
      </c>
      <c r="BC52" s="34">
        <v>29138</v>
      </c>
      <c r="BD52" s="35">
        <v>3706.905517578125</v>
      </c>
      <c r="BE52" s="35">
        <v>19.721664428710938</v>
      </c>
      <c r="BF52" s="33">
        <v>78</v>
      </c>
    </row>
    <row r="53" spans="1:58">
      <c r="A53" s="7">
        <v>52</v>
      </c>
      <c r="C53" s="11" t="s">
        <v>3</v>
      </c>
      <c r="D53" s="11" t="s">
        <v>7</v>
      </c>
      <c r="E53" s="11" t="s">
        <v>11</v>
      </c>
      <c r="F53" s="11" t="s">
        <v>17</v>
      </c>
      <c r="G53" s="11" t="s">
        <v>34</v>
      </c>
      <c r="H53" s="15" t="s">
        <v>100</v>
      </c>
      <c r="I53" s="11" t="s">
        <v>490</v>
      </c>
      <c r="J53" s="11">
        <v>61917000</v>
      </c>
      <c r="K53" s="11">
        <v>61917</v>
      </c>
      <c r="L53" s="12">
        <v>48051</v>
      </c>
      <c r="M53" s="12">
        <v>49448.1953125</v>
      </c>
      <c r="N53" s="13">
        <v>8.4710000000000001</v>
      </c>
      <c r="P53" s="20">
        <v>48051</v>
      </c>
      <c r="Q53" s="20">
        <v>48024</v>
      </c>
      <c r="R53" s="20">
        <v>5892</v>
      </c>
      <c r="S53" s="20">
        <v>5892</v>
      </c>
      <c r="T53" s="20">
        <v>4548</v>
      </c>
      <c r="U53" s="20">
        <v>4548</v>
      </c>
      <c r="V53" s="21">
        <v>3.5659593995660543E-3</v>
      </c>
      <c r="W53" s="21">
        <v>9.3342242762446404E-3</v>
      </c>
      <c r="X53" s="21">
        <v>1.0956213809549809E-2</v>
      </c>
      <c r="Y53" s="21">
        <v>8.160891942679882E-3</v>
      </c>
      <c r="Z53" s="21">
        <v>7.4182347129367228E-3</v>
      </c>
      <c r="AA53" s="21">
        <v>17.251787185668945</v>
      </c>
      <c r="AC53" s="23">
        <v>0.9717400074005127</v>
      </c>
      <c r="AD53" s="23">
        <v>0.97119826078414917</v>
      </c>
      <c r="AE53" s="23">
        <v>0.99944001436233521</v>
      </c>
      <c r="AF53" s="23">
        <v>0.9717400074005127</v>
      </c>
      <c r="AG53" s="23">
        <v>0.99944001436233521</v>
      </c>
      <c r="AH53" s="23">
        <v>3.2166540622711182E-3</v>
      </c>
      <c r="AI53" s="23">
        <v>7.2824908420443535E-3</v>
      </c>
      <c r="AJ53" s="23">
        <v>6.5764258615672588E-3</v>
      </c>
      <c r="AK53" s="23">
        <v>5.9491804741177851E-3</v>
      </c>
      <c r="AL53" s="23">
        <v>90.331741333007813</v>
      </c>
      <c r="AN53" s="25">
        <v>0.4266200065612793</v>
      </c>
      <c r="AO53" s="25">
        <v>3.3162287436425686E-3</v>
      </c>
      <c r="AP53" s="25">
        <v>16.486435211534815</v>
      </c>
      <c r="AQ53" s="25">
        <v>4.6115112490952015E-3</v>
      </c>
      <c r="AR53" s="25">
        <v>4.0719204522946814E-3</v>
      </c>
      <c r="AS53" s="25">
        <v>60.559009552001953</v>
      </c>
      <c r="AU53" s="28">
        <v>94374.1875</v>
      </c>
      <c r="AV53" s="28">
        <v>32.061920166015625</v>
      </c>
      <c r="AW53" s="28">
        <v>1.5059895515441895</v>
      </c>
      <c r="AX53" s="29">
        <v>1</v>
      </c>
      <c r="AY53" s="28">
        <v>51266.671875</v>
      </c>
      <c r="AZ53" s="28">
        <v>100</v>
      </c>
      <c r="BA53" s="28">
        <v>0.54811304807662964</v>
      </c>
      <c r="BC53" s="34">
        <v>48051</v>
      </c>
      <c r="BD53" s="35">
        <v>11236.0537109375</v>
      </c>
      <c r="BE53" s="35">
        <v>59.778614044189453</v>
      </c>
      <c r="BF53" s="33">
        <v>7</v>
      </c>
    </row>
    <row r="54" spans="1:58">
      <c r="A54" s="7">
        <v>53</v>
      </c>
      <c r="C54" s="11" t="s">
        <v>3</v>
      </c>
      <c r="D54" s="11" t="s">
        <v>7</v>
      </c>
      <c r="E54" s="11" t="s">
        <v>11</v>
      </c>
      <c r="F54" s="11" t="s">
        <v>18</v>
      </c>
      <c r="G54" s="11" t="s">
        <v>35</v>
      </c>
      <c r="H54" s="15" t="s">
        <v>101</v>
      </c>
      <c r="I54" s="11" t="s">
        <v>491</v>
      </c>
      <c r="J54" s="11">
        <v>63001000</v>
      </c>
      <c r="K54" s="11">
        <v>63001</v>
      </c>
      <c r="L54" s="12">
        <v>47248</v>
      </c>
      <c r="M54" s="12">
        <v>49377.01171875</v>
      </c>
      <c r="N54" s="13">
        <v>14.38</v>
      </c>
      <c r="P54" s="20">
        <v>47248</v>
      </c>
      <c r="Q54" s="20">
        <v>46814</v>
      </c>
      <c r="R54" s="20">
        <v>8416</v>
      </c>
      <c r="S54" s="20">
        <v>8416</v>
      </c>
      <c r="T54" s="20">
        <v>1761</v>
      </c>
      <c r="U54" s="20">
        <v>1761</v>
      </c>
      <c r="V54" s="21">
        <v>3.5063670948147774E-3</v>
      </c>
      <c r="W54" s="21">
        <v>9.0990420430898666E-3</v>
      </c>
      <c r="X54" s="21">
        <v>1.5649609267711639E-2</v>
      </c>
      <c r="Y54" s="21">
        <v>3.1599232461303473E-3</v>
      </c>
      <c r="Z54" s="21">
        <v>7.0870458175040993E-3</v>
      </c>
      <c r="AA54" s="21">
        <v>16.481576919555664</v>
      </c>
      <c r="AC54" s="23">
        <v>0.95687997341156006</v>
      </c>
      <c r="AD54" s="23">
        <v>0.9480929970741272</v>
      </c>
      <c r="AE54" s="23">
        <v>0.99081999063491821</v>
      </c>
      <c r="AF54" s="23">
        <v>0.95687997341156006</v>
      </c>
      <c r="AG54" s="23">
        <v>0.99081999063491821</v>
      </c>
      <c r="AH54" s="23">
        <v>3.1674643978476524E-3</v>
      </c>
      <c r="AI54" s="23">
        <v>7.109236903488636E-3</v>
      </c>
      <c r="AJ54" s="23">
        <v>6.519705057144165E-3</v>
      </c>
      <c r="AK54" s="23">
        <v>5.8549561579269525E-3</v>
      </c>
      <c r="AL54" s="23">
        <v>88.901046752929687</v>
      </c>
      <c r="AN54" s="25">
        <v>0.36621001362800598</v>
      </c>
      <c r="AO54" s="25">
        <v>2.8466461226344109E-3</v>
      </c>
      <c r="AP54" s="25">
        <v>10.464006110368532</v>
      </c>
      <c r="AQ54" s="25">
        <v>2.9269445221871138E-3</v>
      </c>
      <c r="AR54" s="25">
        <v>2.8934936902534972E-3</v>
      </c>
      <c r="AS54" s="25">
        <v>43.033039093017578</v>
      </c>
      <c r="AU54" s="28">
        <v>63053.27734375</v>
      </c>
      <c r="AV54" s="28">
        <v>21.421207427978516</v>
      </c>
      <c r="AW54" s="28">
        <v>1.3308439254760742</v>
      </c>
      <c r="AX54" s="29">
        <v>1</v>
      </c>
      <c r="AY54" s="28">
        <v>51266.671875</v>
      </c>
      <c r="AZ54" s="28">
        <v>100</v>
      </c>
      <c r="BA54" s="28">
        <v>0.78404098749160767</v>
      </c>
      <c r="BC54" s="34">
        <v>47248</v>
      </c>
      <c r="BD54" s="35">
        <v>13566.0185546875</v>
      </c>
      <c r="BE54" s="35">
        <v>72.174606323242188</v>
      </c>
      <c r="BF54" s="33">
        <v>4</v>
      </c>
    </row>
    <row r="55" spans="1:58">
      <c r="A55" s="7">
        <v>54</v>
      </c>
      <c r="C55" s="11" t="s">
        <v>3</v>
      </c>
      <c r="D55" s="11" t="s">
        <v>7</v>
      </c>
      <c r="E55" s="11" t="s">
        <v>11</v>
      </c>
      <c r="F55" s="11" t="s">
        <v>18</v>
      </c>
      <c r="G55" s="11" t="s">
        <v>35</v>
      </c>
      <c r="H55" s="15" t="s">
        <v>102</v>
      </c>
      <c r="I55" s="11" t="s">
        <v>492</v>
      </c>
      <c r="J55" s="11">
        <v>63002000</v>
      </c>
      <c r="K55" s="11">
        <v>63002</v>
      </c>
      <c r="L55" s="12">
        <v>37484</v>
      </c>
      <c r="M55" s="12">
        <v>39173.04296875</v>
      </c>
      <c r="N55" s="13">
        <v>52.686999999999998</v>
      </c>
      <c r="P55" s="20">
        <v>37484</v>
      </c>
      <c r="Q55" s="20">
        <v>2967</v>
      </c>
      <c r="R55" s="20">
        <v>20</v>
      </c>
      <c r="S55" s="20">
        <v>20</v>
      </c>
      <c r="T55" s="20">
        <v>236</v>
      </c>
      <c r="U55" s="20">
        <v>236</v>
      </c>
      <c r="V55" s="21">
        <v>2.7817615773528814E-3</v>
      </c>
      <c r="W55" s="21">
        <v>5.7668343652039766E-4</v>
      </c>
      <c r="X55" s="21">
        <v>3.7190136936260387E-5</v>
      </c>
      <c r="Y55" s="21">
        <v>4.2347639100626111E-4</v>
      </c>
      <c r="Z55" s="21">
        <v>1.167050578056683E-3</v>
      </c>
      <c r="AA55" s="21">
        <v>2.7140834331512451</v>
      </c>
      <c r="AC55" s="23">
        <v>0.95687997341156006</v>
      </c>
      <c r="AD55" s="23">
        <v>7.5740858912467957E-2</v>
      </c>
      <c r="AE55" s="23">
        <v>3.1419999897480011E-2</v>
      </c>
      <c r="AF55" s="23">
        <v>0.95687997341156006</v>
      </c>
      <c r="AG55" s="23">
        <v>3.1419999897480011E-2</v>
      </c>
      <c r="AH55" s="23">
        <v>3.1674643978476524E-3</v>
      </c>
      <c r="AI55" s="23">
        <v>5.6793977273628116E-4</v>
      </c>
      <c r="AJ55" s="23">
        <v>2.0674707775469869E-4</v>
      </c>
      <c r="AK55" s="23">
        <v>1.0923608607132976E-3</v>
      </c>
      <c r="AL55" s="23">
        <v>16.586294174194336</v>
      </c>
      <c r="AN55" s="25">
        <v>0.26960998773574829</v>
      </c>
      <c r="AO55" s="25">
        <v>2.0957489032298326E-3</v>
      </c>
      <c r="AP55" s="25">
        <v>13.221016561964591</v>
      </c>
      <c r="AQ55" s="25">
        <v>3.6981231532990932E-3</v>
      </c>
      <c r="AR55" s="25">
        <v>3.0306036008248111E-3</v>
      </c>
      <c r="AS55" s="25">
        <v>45.072185516357422</v>
      </c>
      <c r="AU55" s="28">
        <v>2028.9959716796875</v>
      </c>
      <c r="AV55" s="28">
        <v>0.68931460380554199</v>
      </c>
      <c r="AW55" s="28">
        <v>-0.16158251464366913</v>
      </c>
      <c r="AX55" s="29">
        <v>208</v>
      </c>
      <c r="AY55" s="28">
        <v>2028.9959716796875</v>
      </c>
      <c r="AZ55" s="28">
        <v>3.9577291011810303</v>
      </c>
      <c r="BA55" s="28">
        <v>9.9999997764825821E-3</v>
      </c>
      <c r="BC55" s="34">
        <v>37484</v>
      </c>
      <c r="BD55" s="35">
        <v>101.06060791015625</v>
      </c>
      <c r="BE55" s="35">
        <v>0.53766769170761108</v>
      </c>
      <c r="BF55" s="33">
        <v>243</v>
      </c>
    </row>
    <row r="56" spans="1:58">
      <c r="A56" s="7">
        <v>55</v>
      </c>
      <c r="C56" s="11" t="s">
        <v>3</v>
      </c>
      <c r="D56" s="11" t="s">
        <v>7</v>
      </c>
      <c r="E56" s="11" t="s">
        <v>11</v>
      </c>
      <c r="F56" s="11" t="s">
        <v>18</v>
      </c>
      <c r="G56" s="11" t="s">
        <v>35</v>
      </c>
      <c r="H56" s="15" t="s">
        <v>103</v>
      </c>
      <c r="I56" s="11" t="s">
        <v>493</v>
      </c>
      <c r="J56" s="11">
        <v>63003000</v>
      </c>
      <c r="K56" s="11">
        <v>63003</v>
      </c>
      <c r="L56" s="12">
        <v>27486</v>
      </c>
      <c r="M56" s="12">
        <v>28724.529296875</v>
      </c>
      <c r="N56" s="13">
        <v>33.048000000000002</v>
      </c>
      <c r="P56" s="20">
        <v>27486</v>
      </c>
      <c r="Q56" s="20">
        <v>18819</v>
      </c>
      <c r="R56" s="20">
        <v>1279</v>
      </c>
      <c r="S56" s="20">
        <v>1279</v>
      </c>
      <c r="T56" s="20">
        <v>2812</v>
      </c>
      <c r="U56" s="20">
        <v>2812</v>
      </c>
      <c r="V56" s="21">
        <v>2.039790153503418E-3</v>
      </c>
      <c r="W56" s="21">
        <v>3.6577705759555101E-3</v>
      </c>
      <c r="X56" s="21">
        <v>2.3783091455698013E-3</v>
      </c>
      <c r="Y56" s="21">
        <v>5.0458288751542568E-3</v>
      </c>
      <c r="Z56" s="21">
        <v>3.185893430143675E-3</v>
      </c>
      <c r="AA56" s="21">
        <v>7.409088134765625</v>
      </c>
      <c r="AC56" s="23">
        <v>0.95687997341156006</v>
      </c>
      <c r="AD56" s="23">
        <v>0.65515434741973877</v>
      </c>
      <c r="AE56" s="23">
        <v>0.68466001749038696</v>
      </c>
      <c r="AF56" s="23">
        <v>0.95687997341156006</v>
      </c>
      <c r="AG56" s="23">
        <v>0.68466001749038696</v>
      </c>
      <c r="AH56" s="23">
        <v>3.1674643978476524E-3</v>
      </c>
      <c r="AI56" s="23">
        <v>4.9126483500003815E-3</v>
      </c>
      <c r="AJ56" s="23">
        <v>4.5051388442516327E-3</v>
      </c>
      <c r="AK56" s="23">
        <v>4.2981875146753737E-3</v>
      </c>
      <c r="AL56" s="23">
        <v>65.263229370117188</v>
      </c>
      <c r="AN56" s="25">
        <v>0.33469998836517334</v>
      </c>
      <c r="AO56" s="25">
        <v>2.6017106138169765E-3</v>
      </c>
      <c r="AP56" s="25">
        <v>8.4155542658154374</v>
      </c>
      <c r="AQ56" s="25">
        <v>2.3539608810096979E-3</v>
      </c>
      <c r="AR56" s="25">
        <v>2.4571688492867651E-3</v>
      </c>
      <c r="AS56" s="25">
        <v>36.543865203857422</v>
      </c>
      <c r="AU56" s="28">
        <v>17670.45703125</v>
      </c>
      <c r="AV56" s="28">
        <v>6.0032172203063965</v>
      </c>
      <c r="AW56" s="28">
        <v>0.77838402986526489</v>
      </c>
      <c r="AX56" s="29">
        <v>94</v>
      </c>
      <c r="AY56" s="28">
        <v>17670.45703125</v>
      </c>
      <c r="AZ56" s="28">
        <v>34.467727661132813</v>
      </c>
      <c r="BA56" s="28">
        <v>0.20482145249843597</v>
      </c>
      <c r="BC56" s="34">
        <v>27486</v>
      </c>
      <c r="BD56" s="35">
        <v>1884.26806640625</v>
      </c>
      <c r="BE56" s="35">
        <v>10.024777412414551</v>
      </c>
      <c r="BF56" s="33">
        <v>110</v>
      </c>
    </row>
    <row r="57" spans="1:58">
      <c r="A57" s="7">
        <v>56</v>
      </c>
      <c r="C57" s="11" t="s">
        <v>3</v>
      </c>
      <c r="D57" s="11" t="s">
        <v>7</v>
      </c>
      <c r="E57" s="11" t="s">
        <v>11</v>
      </c>
      <c r="F57" s="11" t="s">
        <v>18</v>
      </c>
      <c r="G57" s="11" t="s">
        <v>35</v>
      </c>
      <c r="H57" s="15" t="s">
        <v>104</v>
      </c>
      <c r="I57" s="11" t="s">
        <v>494</v>
      </c>
      <c r="J57" s="11">
        <v>63004000</v>
      </c>
      <c r="K57" s="11">
        <v>63004</v>
      </c>
      <c r="L57" s="12">
        <v>26218</v>
      </c>
      <c r="M57" s="12">
        <v>27399.392578125</v>
      </c>
      <c r="N57" s="13">
        <v>36.56</v>
      </c>
      <c r="P57" s="20">
        <v>26218</v>
      </c>
      <c r="Q57" s="20">
        <v>7020</v>
      </c>
      <c r="R57" s="20">
        <v>143</v>
      </c>
      <c r="S57" s="20">
        <v>143</v>
      </c>
      <c r="T57" s="20">
        <v>943</v>
      </c>
      <c r="U57" s="20">
        <v>943</v>
      </c>
      <c r="V57" s="21">
        <v>1.9456894369795918E-3</v>
      </c>
      <c r="W57" s="21">
        <v>1.364448107779026E-3</v>
      </c>
      <c r="X57" s="21">
        <v>2.6590947527438402E-4</v>
      </c>
      <c r="Y57" s="21">
        <v>1.6921111382544041E-3</v>
      </c>
      <c r="Z57" s="21">
        <v>1.4020565575502998E-3</v>
      </c>
      <c r="AA57" s="21">
        <v>3.2606112957000732</v>
      </c>
      <c r="AC57" s="23">
        <v>0.95687997341156006</v>
      </c>
      <c r="AD57" s="23">
        <v>0.25621005892753601</v>
      </c>
      <c r="AE57" s="23">
        <v>0.19054000079631805</v>
      </c>
      <c r="AF57" s="23">
        <v>0.95687997341156006</v>
      </c>
      <c r="AG57" s="23">
        <v>0.19054000079631805</v>
      </c>
      <c r="AH57" s="23">
        <v>3.1674643978476524E-3</v>
      </c>
      <c r="AI57" s="23">
        <v>1.9211807521060109E-3</v>
      </c>
      <c r="AJ57" s="23">
        <v>1.2537742732092738E-3</v>
      </c>
      <c r="AK57" s="23">
        <v>1.9730859899763794E-3</v>
      </c>
      <c r="AL57" s="23">
        <v>29.959133148193359</v>
      </c>
      <c r="AN57" s="25">
        <v>0.26089999079704285</v>
      </c>
      <c r="AO57" s="25">
        <v>2.0280438475310802E-3</v>
      </c>
      <c r="AP57" s="25">
        <v>17.287952458130739</v>
      </c>
      <c r="AQ57" s="25">
        <v>4.8357080668210983E-3</v>
      </c>
      <c r="AR57" s="25">
        <v>3.6660869479860202E-3</v>
      </c>
      <c r="AS57" s="25">
        <v>54.5233154296875</v>
      </c>
      <c r="AU57" s="28">
        <v>5326.11474609375</v>
      </c>
      <c r="AV57" s="28">
        <v>1.8094508647918701</v>
      </c>
      <c r="AW57" s="28">
        <v>0.25754678249359131</v>
      </c>
      <c r="AX57" s="29">
        <v>162</v>
      </c>
      <c r="AY57" s="28">
        <v>5326.11474609375</v>
      </c>
      <c r="AZ57" s="28">
        <v>10.389039039611816</v>
      </c>
      <c r="BA57" s="28">
        <v>2.4007830768823624E-2</v>
      </c>
      <c r="BC57" s="34">
        <v>26218</v>
      </c>
      <c r="BD57" s="35">
        <v>164.22018432617188</v>
      </c>
      <c r="BE57" s="35">
        <v>0.87369245290756226</v>
      </c>
      <c r="BF57" s="33">
        <v>195</v>
      </c>
    </row>
    <row r="58" spans="1:58">
      <c r="A58" s="7">
        <v>57</v>
      </c>
      <c r="C58" s="11" t="s">
        <v>3</v>
      </c>
      <c r="D58" s="11" t="s">
        <v>7</v>
      </c>
      <c r="E58" s="11" t="s">
        <v>11</v>
      </c>
      <c r="F58" s="11" t="s">
        <v>18</v>
      </c>
      <c r="G58" s="11" t="s">
        <v>35</v>
      </c>
      <c r="H58" s="15" t="s">
        <v>105</v>
      </c>
      <c r="I58" s="11" t="s">
        <v>495</v>
      </c>
      <c r="J58" s="11">
        <v>63005000</v>
      </c>
      <c r="K58" s="11">
        <v>63005</v>
      </c>
      <c r="L58" s="12">
        <v>29724</v>
      </c>
      <c r="M58" s="12">
        <v>31063.375</v>
      </c>
      <c r="N58" s="13">
        <v>21.215</v>
      </c>
      <c r="P58" s="20">
        <v>29724</v>
      </c>
      <c r="Q58" s="20">
        <v>28699</v>
      </c>
      <c r="R58" s="20">
        <v>3250</v>
      </c>
      <c r="S58" s="20">
        <v>3250</v>
      </c>
      <c r="T58" s="20">
        <v>2989</v>
      </c>
      <c r="U58" s="20">
        <v>2989</v>
      </c>
      <c r="V58" s="21">
        <v>2.2058766335248947E-3</v>
      </c>
      <c r="W58" s="21">
        <v>5.5781048722565174E-3</v>
      </c>
      <c r="X58" s="21">
        <v>6.0433973558247089E-3</v>
      </c>
      <c r="Y58" s="21">
        <v>5.3634359501302242E-3</v>
      </c>
      <c r="Z58" s="21">
        <v>4.4744082281867863E-3</v>
      </c>
      <c r="AA58" s="21">
        <v>10.405647277832031</v>
      </c>
      <c r="AC58" s="23">
        <v>0.95687997341156006</v>
      </c>
      <c r="AD58" s="23">
        <v>0.92388546466827393</v>
      </c>
      <c r="AE58" s="23">
        <v>0.96552997827529907</v>
      </c>
      <c r="AF58" s="23">
        <v>0.95687997341156006</v>
      </c>
      <c r="AG58" s="23">
        <v>0.96552997827529907</v>
      </c>
      <c r="AH58" s="23">
        <v>3.1674643978476524E-3</v>
      </c>
      <c r="AI58" s="23">
        <v>6.9277174770832062E-3</v>
      </c>
      <c r="AJ58" s="23">
        <v>6.3532940112054348E-3</v>
      </c>
      <c r="AK58" s="23">
        <v>5.7263363989082956E-3</v>
      </c>
      <c r="AL58" s="23">
        <v>86.948097229003906</v>
      </c>
      <c r="AN58" s="25">
        <v>0.29883000254631042</v>
      </c>
      <c r="AO58" s="25">
        <v>2.3228838108479977E-3</v>
      </c>
      <c r="AP58" s="25">
        <v>15.372710858911528</v>
      </c>
      <c r="AQ58" s="25">
        <v>4.2999852448701859E-3</v>
      </c>
      <c r="AR58" s="25">
        <v>3.4763612604123057E-3</v>
      </c>
      <c r="AS58" s="25">
        <v>51.701648712158203</v>
      </c>
      <c r="AU58" s="28">
        <v>46777.12890625</v>
      </c>
      <c r="AV58" s="28">
        <v>15.891681671142578</v>
      </c>
      <c r="AW58" s="28">
        <v>1.2011698484420776</v>
      </c>
      <c r="AX58" s="29">
        <v>25</v>
      </c>
      <c r="AY58" s="28">
        <v>46777.12890625</v>
      </c>
      <c r="AZ58" s="28">
        <v>91.242767333984375</v>
      </c>
      <c r="BA58" s="28">
        <v>0.48127415776252747</v>
      </c>
      <c r="BC58" s="34">
        <v>29724</v>
      </c>
      <c r="BD58" s="35">
        <v>4274.880859375</v>
      </c>
      <c r="BE58" s="35">
        <v>22.743434906005859</v>
      </c>
      <c r="BF58" s="33">
        <v>69</v>
      </c>
    </row>
    <row r="59" spans="1:58">
      <c r="A59" s="7">
        <v>58</v>
      </c>
      <c r="C59" s="11" t="s">
        <v>3</v>
      </c>
      <c r="D59" s="11" t="s">
        <v>7</v>
      </c>
      <c r="E59" s="11" t="s">
        <v>11</v>
      </c>
      <c r="F59" s="11" t="s">
        <v>18</v>
      </c>
      <c r="G59" s="11" t="s">
        <v>35</v>
      </c>
      <c r="H59" s="15" t="s">
        <v>106</v>
      </c>
      <c r="I59" s="11" t="s">
        <v>496</v>
      </c>
      <c r="J59" s="11">
        <v>63006000</v>
      </c>
      <c r="K59" s="11">
        <v>63006</v>
      </c>
      <c r="L59" s="12">
        <v>29543</v>
      </c>
      <c r="M59" s="12">
        <v>30874.21875</v>
      </c>
      <c r="N59" s="13">
        <v>27.745000000000001</v>
      </c>
      <c r="P59" s="20">
        <v>29543</v>
      </c>
      <c r="Q59" s="20">
        <v>29504</v>
      </c>
      <c r="R59" s="20">
        <v>2202</v>
      </c>
      <c r="S59" s="20">
        <v>2202</v>
      </c>
      <c r="T59" s="20">
        <v>4212</v>
      </c>
      <c r="U59" s="20">
        <v>4212</v>
      </c>
      <c r="V59" s="21">
        <v>2.1924441680312157E-3</v>
      </c>
      <c r="W59" s="21">
        <v>5.7345693930983543E-3</v>
      </c>
      <c r="X59" s="21">
        <v>4.0946342051029205E-3</v>
      </c>
      <c r="Y59" s="21">
        <v>7.5579769909381866E-3</v>
      </c>
      <c r="Z59" s="21">
        <v>4.6401100596640335E-3</v>
      </c>
      <c r="AA59" s="21">
        <v>10.79100227355957</v>
      </c>
      <c r="AC59" s="23">
        <v>0.95687997341156006</v>
      </c>
      <c r="AD59" s="23">
        <v>0.95561933517456055</v>
      </c>
      <c r="AE59" s="23">
        <v>0.99869000911712646</v>
      </c>
      <c r="AF59" s="23">
        <v>0.95687997341156006</v>
      </c>
      <c r="AG59" s="23">
        <v>0.99869000911712646</v>
      </c>
      <c r="AH59" s="23">
        <v>3.1674643978476524E-3</v>
      </c>
      <c r="AI59" s="23">
        <v>7.1656727232038975E-3</v>
      </c>
      <c r="AJ59" s="23">
        <v>6.5714907832443714E-3</v>
      </c>
      <c r="AK59" s="23">
        <v>5.8949641165785601E-3</v>
      </c>
      <c r="AL59" s="23">
        <v>89.508522033691406</v>
      </c>
      <c r="AN59" s="25">
        <v>0.32956999540328979</v>
      </c>
      <c r="AO59" s="25">
        <v>2.5618337094783783E-3</v>
      </c>
      <c r="AP59" s="25">
        <v>6.3982937883231141</v>
      </c>
      <c r="AQ59" s="25">
        <v>1.7897018697112799E-3</v>
      </c>
      <c r="AR59" s="25">
        <v>2.1113577501088833E-3</v>
      </c>
      <c r="AS59" s="25">
        <v>31.400842666625977</v>
      </c>
      <c r="AU59" s="28">
        <v>30329.654296875</v>
      </c>
      <c r="AV59" s="28">
        <v>10.303950309753418</v>
      </c>
      <c r="AW59" s="28">
        <v>1.0130037069320679</v>
      </c>
      <c r="AX59" s="29">
        <v>50</v>
      </c>
      <c r="AY59" s="28">
        <v>30329.654296875</v>
      </c>
      <c r="AZ59" s="28">
        <v>59.160568237304688</v>
      </c>
      <c r="BA59" s="28">
        <v>0.32807955145835876</v>
      </c>
      <c r="BC59" s="34">
        <v>29543</v>
      </c>
      <c r="BD59" s="35">
        <v>3194.342041015625</v>
      </c>
      <c r="BE59" s="35">
        <v>16.994697570800781</v>
      </c>
      <c r="BF59" s="33">
        <v>87</v>
      </c>
    </row>
    <row r="60" spans="1:58">
      <c r="A60" s="7">
        <v>59</v>
      </c>
      <c r="C60" s="11" t="s">
        <v>3</v>
      </c>
      <c r="D60" s="11" t="s">
        <v>7</v>
      </c>
      <c r="E60" s="11" t="s">
        <v>11</v>
      </c>
      <c r="F60" s="11" t="s">
        <v>18</v>
      </c>
      <c r="G60" s="11" t="s">
        <v>35</v>
      </c>
      <c r="H60" s="15" t="s">
        <v>107</v>
      </c>
      <c r="I60" s="11" t="s">
        <v>497</v>
      </c>
      <c r="J60" s="11">
        <v>63007000</v>
      </c>
      <c r="K60" s="11">
        <v>63007</v>
      </c>
      <c r="L60" s="12">
        <v>51867</v>
      </c>
      <c r="M60" s="12">
        <v>54204.14453125</v>
      </c>
      <c r="N60" s="13">
        <v>43.362000000000002</v>
      </c>
      <c r="P60" s="20">
        <v>51867</v>
      </c>
      <c r="Q60" s="20">
        <v>18073</v>
      </c>
      <c r="R60" s="20">
        <v>475</v>
      </c>
      <c r="S60" s="20">
        <v>475</v>
      </c>
      <c r="T60" s="20">
        <v>2133</v>
      </c>
      <c r="U60" s="20">
        <v>2133</v>
      </c>
      <c r="V60" s="21">
        <v>3.8491522427648306E-3</v>
      </c>
      <c r="W60" s="21">
        <v>3.5127736628055573E-3</v>
      </c>
      <c r="X60" s="21">
        <v>8.8326574768871069E-4</v>
      </c>
      <c r="Y60" s="21">
        <v>3.8274370599538088E-3</v>
      </c>
      <c r="Z60" s="21">
        <v>3.1174541150894219E-3</v>
      </c>
      <c r="AA60" s="21">
        <v>7.2499260902404785</v>
      </c>
      <c r="AC60" s="23">
        <v>0.95687997341156006</v>
      </c>
      <c r="AD60" s="23">
        <v>0.33342468738555908</v>
      </c>
      <c r="AE60" s="23">
        <v>0.2312999963760376</v>
      </c>
      <c r="AF60" s="23">
        <v>0.95687997341156006</v>
      </c>
      <c r="AG60" s="23">
        <v>0.2312999963760376</v>
      </c>
      <c r="AH60" s="23">
        <v>3.1674643978476524E-3</v>
      </c>
      <c r="AI60" s="23">
        <v>2.5001715403050184E-3</v>
      </c>
      <c r="AJ60" s="23">
        <v>1.5219795750454068E-3</v>
      </c>
      <c r="AK60" s="23">
        <v>2.277338267576401E-3</v>
      </c>
      <c r="AL60" s="23">
        <v>34.578868865966797</v>
      </c>
      <c r="AN60" s="25">
        <v>0.22429999709129333</v>
      </c>
      <c r="AO60" s="25">
        <v>1.7435424961149693E-3</v>
      </c>
      <c r="AP60" s="25">
        <v>11.695725968214782</v>
      </c>
      <c r="AQ60" s="25">
        <v>3.2714756671339273E-3</v>
      </c>
      <c r="AR60" s="25">
        <v>2.6349668949259986E-3</v>
      </c>
      <c r="AS60" s="25">
        <v>39.188140869140625</v>
      </c>
      <c r="AU60" s="28">
        <v>9824.2412109375</v>
      </c>
      <c r="AV60" s="28">
        <v>3.3376078605651855</v>
      </c>
      <c r="AW60" s="28">
        <v>0.52343529462814331</v>
      </c>
      <c r="AX60" s="29">
        <v>135</v>
      </c>
      <c r="AY60" s="28">
        <v>9824.2412109375</v>
      </c>
      <c r="AZ60" s="28">
        <v>19.163017272949219</v>
      </c>
      <c r="BA60" s="28">
        <v>4.0310569107532501E-2</v>
      </c>
      <c r="BC60" s="34">
        <v>51867</v>
      </c>
      <c r="BD60" s="35">
        <v>468.96380615234375</v>
      </c>
      <c r="BE60" s="35">
        <v>2.4950046539306641</v>
      </c>
      <c r="BF60" s="33">
        <v>153</v>
      </c>
    </row>
    <row r="61" spans="1:58">
      <c r="A61" s="7">
        <v>60</v>
      </c>
      <c r="C61" s="11" t="s">
        <v>3</v>
      </c>
      <c r="D61" s="11" t="s">
        <v>7</v>
      </c>
      <c r="E61" s="11" t="s">
        <v>11</v>
      </c>
      <c r="F61" s="11" t="s">
        <v>18</v>
      </c>
      <c r="G61" s="11" t="s">
        <v>35</v>
      </c>
      <c r="H61" s="15" t="s">
        <v>108</v>
      </c>
      <c r="I61" s="11" t="s">
        <v>498</v>
      </c>
      <c r="J61" s="11">
        <v>63008000</v>
      </c>
      <c r="K61" s="11">
        <v>63008</v>
      </c>
      <c r="L61" s="12">
        <v>41470</v>
      </c>
      <c r="M61" s="12">
        <v>43338.65234375</v>
      </c>
      <c r="N61" s="13">
        <v>22.074000000000002</v>
      </c>
      <c r="P61" s="20">
        <v>41470</v>
      </c>
      <c r="Q61" s="20">
        <v>41446</v>
      </c>
      <c r="R61" s="20">
        <v>3454</v>
      </c>
      <c r="S61" s="20">
        <v>3454</v>
      </c>
      <c r="T61" s="20">
        <v>5556</v>
      </c>
      <c r="U61" s="20">
        <v>5556</v>
      </c>
      <c r="V61" s="21">
        <v>3.0775703489780426E-3</v>
      </c>
      <c r="W61" s="21">
        <v>8.0556860193610191E-3</v>
      </c>
      <c r="X61" s="21">
        <v>6.422736681997776E-3</v>
      </c>
      <c r="Y61" s="21">
        <v>9.9696386605501175E-3</v>
      </c>
      <c r="Z61" s="21">
        <v>6.4965239540387652E-3</v>
      </c>
      <c r="AA61" s="21">
        <v>15.108263969421387</v>
      </c>
      <c r="AC61" s="23">
        <v>0.95687997341156006</v>
      </c>
      <c r="AD61" s="23">
        <v>0.95632874965667725</v>
      </c>
      <c r="AE61" s="23">
        <v>0.99941998720169067</v>
      </c>
      <c r="AF61" s="23">
        <v>0.95687997341156006</v>
      </c>
      <c r="AG61" s="23">
        <v>0.99941998720169067</v>
      </c>
      <c r="AH61" s="23">
        <v>3.1674643978476524E-3</v>
      </c>
      <c r="AI61" s="23">
        <v>7.1709924377501011E-3</v>
      </c>
      <c r="AJ61" s="23">
        <v>6.5762940794229507E-3</v>
      </c>
      <c r="AK61" s="23">
        <v>5.8987037939423901E-3</v>
      </c>
      <c r="AL61" s="23">
        <v>89.5653076171875</v>
      </c>
      <c r="AN61" s="25">
        <v>0.35418999195098877</v>
      </c>
      <c r="AO61" s="25">
        <v>2.7532114181667566E-3</v>
      </c>
      <c r="AP61" s="25">
        <v>10.031061575004568</v>
      </c>
      <c r="AQ61" s="25">
        <v>2.8058432508260012E-3</v>
      </c>
      <c r="AR61" s="25">
        <v>2.7839178002759305E-3</v>
      </c>
      <c r="AS61" s="25">
        <v>41.403388977050781</v>
      </c>
      <c r="AU61" s="28">
        <v>56026.0859375</v>
      </c>
      <c r="AV61" s="28">
        <v>19.033845901489258</v>
      </c>
      <c r="AW61" s="28">
        <v>1.2795265913009644</v>
      </c>
      <c r="AX61" s="29">
        <v>1</v>
      </c>
      <c r="AY61" s="28">
        <v>51266.671875</v>
      </c>
      <c r="AZ61" s="28">
        <v>100</v>
      </c>
      <c r="BA61" s="28">
        <v>0.36661037802696228</v>
      </c>
      <c r="BC61" s="34">
        <v>41470</v>
      </c>
      <c r="BD61" s="35">
        <v>5384.8681640625</v>
      </c>
      <c r="BE61" s="35">
        <v>28.648843765258789</v>
      </c>
      <c r="BF61" s="33">
        <v>47</v>
      </c>
    </row>
    <row r="62" spans="1:58">
      <c r="A62" s="7">
        <v>61</v>
      </c>
      <c r="C62" s="11" t="s">
        <v>3</v>
      </c>
      <c r="D62" s="11" t="s">
        <v>7</v>
      </c>
      <c r="E62" s="11" t="s">
        <v>11</v>
      </c>
      <c r="F62" s="11" t="s">
        <v>18</v>
      </c>
      <c r="G62" s="11" t="s">
        <v>35</v>
      </c>
      <c r="H62" s="15" t="s">
        <v>109</v>
      </c>
      <c r="I62" s="11" t="s">
        <v>499</v>
      </c>
      <c r="J62" s="11">
        <v>63009000</v>
      </c>
      <c r="K62" s="11">
        <v>63009</v>
      </c>
      <c r="L62" s="12">
        <v>19385</v>
      </c>
      <c r="M62" s="12">
        <v>20258.494140625</v>
      </c>
      <c r="N62" s="13">
        <v>15.053000000000001</v>
      </c>
      <c r="P62" s="20">
        <v>19385</v>
      </c>
      <c r="Q62" s="20">
        <v>19320</v>
      </c>
      <c r="R62" s="20">
        <v>2013</v>
      </c>
      <c r="S62" s="20">
        <v>2013</v>
      </c>
      <c r="T62" s="20">
        <v>1933</v>
      </c>
      <c r="U62" s="20">
        <v>1933</v>
      </c>
      <c r="V62" s="21">
        <v>1.4385990798473358E-3</v>
      </c>
      <c r="W62" s="21">
        <v>3.7551478017121553E-3</v>
      </c>
      <c r="X62" s="21">
        <v>3.7431872915476561E-3</v>
      </c>
      <c r="Y62" s="21">
        <v>3.4685586579144001E-3</v>
      </c>
      <c r="Z62" s="21">
        <v>2.8850039394411452E-3</v>
      </c>
      <c r="AA62" s="21">
        <v>6.7093420028686523</v>
      </c>
      <c r="AC62" s="23">
        <v>0.95687997341156006</v>
      </c>
      <c r="AD62" s="23">
        <v>0.95367401838302612</v>
      </c>
      <c r="AE62" s="23">
        <v>0.93637001514434814</v>
      </c>
      <c r="AF62" s="23">
        <v>0.95687997341156006</v>
      </c>
      <c r="AG62" s="23">
        <v>0.93637001514434814</v>
      </c>
      <c r="AH62" s="23">
        <v>3.1674643978476524E-3</v>
      </c>
      <c r="AI62" s="23">
        <v>7.1510858833789825E-3</v>
      </c>
      <c r="AJ62" s="23">
        <v>6.1614182777702808E-3</v>
      </c>
      <c r="AK62" s="23">
        <v>5.7244872658514766E-3</v>
      </c>
      <c r="AL62" s="23">
        <v>86.920021057128906</v>
      </c>
      <c r="AN62" s="25">
        <v>0.32016000151634216</v>
      </c>
      <c r="AO62" s="25">
        <v>2.488687401637435E-3</v>
      </c>
      <c r="AP62" s="25">
        <v>16.139385602934432</v>
      </c>
      <c r="AQ62" s="25">
        <v>4.514436237514019E-3</v>
      </c>
      <c r="AR62" s="25">
        <v>3.6705466428758209E-3</v>
      </c>
      <c r="AS62" s="25">
        <v>54.589641571044922</v>
      </c>
      <c r="AU62" s="28">
        <v>31835.376953125</v>
      </c>
      <c r="AV62" s="28">
        <v>10.815491676330566</v>
      </c>
      <c r="AW62" s="28">
        <v>1.0340462923049927</v>
      </c>
      <c r="AX62" s="29">
        <v>45</v>
      </c>
      <c r="AY62" s="28">
        <v>31835.376953125</v>
      </c>
      <c r="AZ62" s="28">
        <v>62.097606658935547</v>
      </c>
      <c r="BA62" s="28">
        <v>0.45708233118057251</v>
      </c>
      <c r="BC62" s="34">
        <v>19385</v>
      </c>
      <c r="BD62" s="35">
        <v>2836.790771484375</v>
      </c>
      <c r="BE62" s="35">
        <v>15.092435836791992</v>
      </c>
      <c r="BF62" s="33">
        <v>93</v>
      </c>
    </row>
    <row r="63" spans="1:58">
      <c r="A63" s="7">
        <v>62</v>
      </c>
      <c r="C63" s="11" t="s">
        <v>3</v>
      </c>
      <c r="D63" s="11" t="s">
        <v>7</v>
      </c>
      <c r="E63" s="11" t="s">
        <v>11</v>
      </c>
      <c r="F63" s="11" t="s">
        <v>18</v>
      </c>
      <c r="G63" s="11" t="s">
        <v>35</v>
      </c>
      <c r="H63" s="15" t="s">
        <v>110</v>
      </c>
      <c r="I63" s="11" t="s">
        <v>500</v>
      </c>
      <c r="J63" s="11">
        <v>63010000</v>
      </c>
      <c r="K63" s="11">
        <v>63010</v>
      </c>
      <c r="L63" s="12">
        <v>13432</v>
      </c>
      <c r="M63" s="12">
        <v>14037.2509765625</v>
      </c>
      <c r="N63" s="13">
        <v>13.84</v>
      </c>
      <c r="P63" s="20">
        <v>13432</v>
      </c>
      <c r="Q63" s="20">
        <v>13110</v>
      </c>
      <c r="R63" s="20">
        <v>1200</v>
      </c>
      <c r="S63" s="20">
        <v>1200</v>
      </c>
      <c r="T63" s="20">
        <v>1374</v>
      </c>
      <c r="U63" s="20">
        <v>1374</v>
      </c>
      <c r="V63" s="21">
        <v>9.9681515712291002E-4</v>
      </c>
      <c r="W63" s="21">
        <v>2.5481360498815775E-3</v>
      </c>
      <c r="X63" s="21">
        <v>2.2314081434160471E-3</v>
      </c>
      <c r="Y63" s="21">
        <v>2.4654937442392111E-3</v>
      </c>
      <c r="Z63" s="21">
        <v>1.9247938408995975E-3</v>
      </c>
      <c r="AA63" s="21">
        <v>4.4762849807739258</v>
      </c>
      <c r="AC63" s="23">
        <v>0.95687997341156006</v>
      </c>
      <c r="AD63" s="23">
        <v>0.93394356966018677</v>
      </c>
      <c r="AE63" s="23">
        <v>0.88151001930236816</v>
      </c>
      <c r="AF63" s="23">
        <v>0.95687997341156006</v>
      </c>
      <c r="AG63" s="23">
        <v>0.88151001930236816</v>
      </c>
      <c r="AH63" s="23">
        <v>3.1674643978476524E-3</v>
      </c>
      <c r="AI63" s="23">
        <v>7.0031378418207169E-3</v>
      </c>
      <c r="AJ63" s="23">
        <v>5.8004334568977356E-3</v>
      </c>
      <c r="AK63" s="23">
        <v>5.5286849158441469E-3</v>
      </c>
      <c r="AL63" s="23">
        <v>83.946975708007813</v>
      </c>
      <c r="AN63" s="25">
        <v>0.32179999351501465</v>
      </c>
      <c r="AO63" s="25">
        <v>2.5014355778694153E-3</v>
      </c>
      <c r="AP63" s="25">
        <v>11.989459815546773</v>
      </c>
      <c r="AQ63" s="25">
        <v>3.3536376431584358E-3</v>
      </c>
      <c r="AR63" s="25">
        <v>2.9986259839191558E-3</v>
      </c>
      <c r="AS63" s="25">
        <v>44.596603393554688</v>
      </c>
      <c r="AU63" s="28">
        <v>16758.091796875</v>
      </c>
      <c r="AV63" s="28">
        <v>5.6932578086853027</v>
      </c>
      <c r="AW63" s="28">
        <v>0.75536084175109863</v>
      </c>
      <c r="AX63" s="29">
        <v>97</v>
      </c>
      <c r="AY63" s="28">
        <v>16758.091796875</v>
      </c>
      <c r="AZ63" s="28">
        <v>32.688083648681641</v>
      </c>
      <c r="BA63" s="28">
        <v>0.39323937892913818</v>
      </c>
      <c r="BC63" s="34">
        <v>13432</v>
      </c>
      <c r="BD63" s="35">
        <v>1699.7447509765625</v>
      </c>
      <c r="BE63" s="35">
        <v>9.0430669784545898</v>
      </c>
      <c r="BF63" s="33">
        <v>113</v>
      </c>
    </row>
    <row r="64" spans="1:58">
      <c r="A64" s="7">
        <v>63</v>
      </c>
      <c r="C64" s="11" t="s">
        <v>3</v>
      </c>
      <c r="D64" s="11" t="s">
        <v>7</v>
      </c>
      <c r="E64" s="11" t="s">
        <v>11</v>
      </c>
      <c r="F64" s="11" t="s">
        <v>18</v>
      </c>
      <c r="G64" s="11" t="s">
        <v>35</v>
      </c>
      <c r="H64" s="15" t="s">
        <v>111</v>
      </c>
      <c r="I64" s="11" t="s">
        <v>501</v>
      </c>
      <c r="J64" s="11">
        <v>63012000</v>
      </c>
      <c r="K64" s="11">
        <v>63012</v>
      </c>
      <c r="L64" s="12">
        <v>54950</v>
      </c>
      <c r="M64" s="12">
        <v>57426.06640625</v>
      </c>
      <c r="N64" s="13">
        <v>49.072000000000003</v>
      </c>
      <c r="P64" s="20">
        <v>54950</v>
      </c>
      <c r="Q64" s="20">
        <v>6771</v>
      </c>
      <c r="R64" s="20">
        <v>117</v>
      </c>
      <c r="S64" s="20">
        <v>117</v>
      </c>
      <c r="T64" s="20">
        <v>357</v>
      </c>
      <c r="U64" s="20">
        <v>357</v>
      </c>
      <c r="V64" s="21">
        <v>4.077947698533535E-3</v>
      </c>
      <c r="W64" s="21">
        <v>1.3160509988665581E-3</v>
      </c>
      <c r="X64" s="21">
        <v>2.1756229398306459E-4</v>
      </c>
      <c r="Y64" s="21">
        <v>6.4059777650982141E-4</v>
      </c>
      <c r="Z64" s="21">
        <v>1.8312014258936458E-3</v>
      </c>
      <c r="AA64" s="21">
        <v>4.2586274147033691</v>
      </c>
      <c r="AC64" s="23">
        <v>0.95687997341156006</v>
      </c>
      <c r="AD64" s="23">
        <v>0.11790812760591507</v>
      </c>
      <c r="AE64" s="23">
        <v>3.9680000394582748E-2</v>
      </c>
      <c r="AF64" s="23">
        <v>0.95687997341156006</v>
      </c>
      <c r="AG64" s="23">
        <v>3.9680000394582748E-2</v>
      </c>
      <c r="AH64" s="23">
        <v>3.1674643978476524E-3</v>
      </c>
      <c r="AI64" s="23">
        <v>8.8412931654602289E-4</v>
      </c>
      <c r="AJ64" s="23">
        <v>2.6109878672286868E-4</v>
      </c>
      <c r="AK64" s="23">
        <v>1.2213285786578608E-3</v>
      </c>
      <c r="AL64" s="23">
        <v>18.544527053833008</v>
      </c>
      <c r="AN64" s="25">
        <v>0.18648000061511993</v>
      </c>
      <c r="AO64" s="25">
        <v>1.4495578361675143E-3</v>
      </c>
      <c r="AP64" s="25">
        <v>9.2961987203613088</v>
      </c>
      <c r="AQ64" s="25">
        <v>2.6002908125519753E-3</v>
      </c>
      <c r="AR64" s="25">
        <v>2.1209166829562506E-3</v>
      </c>
      <c r="AS64" s="25">
        <v>31.543006896972656</v>
      </c>
      <c r="AU64" s="28">
        <v>2491.084716796875</v>
      </c>
      <c r="AV64" s="28">
        <v>0.84630084037780762</v>
      </c>
      <c r="AW64" s="28">
        <v>-7.2475224733352661E-2</v>
      </c>
      <c r="AX64" s="29">
        <v>193</v>
      </c>
      <c r="AY64" s="28">
        <v>2491.084716796875</v>
      </c>
      <c r="AZ64" s="28">
        <v>4.859072208404541</v>
      </c>
      <c r="BA64" s="28">
        <v>9.9999997764825821E-3</v>
      </c>
      <c r="BC64" s="34">
        <v>54950</v>
      </c>
      <c r="BD64" s="35">
        <v>102.47075653076172</v>
      </c>
      <c r="BE64" s="35">
        <v>0.54517000913619995</v>
      </c>
      <c r="BF64" s="33">
        <v>240</v>
      </c>
    </row>
    <row r="65" spans="1:58">
      <c r="A65" s="7">
        <v>64</v>
      </c>
      <c r="C65" s="11" t="s">
        <v>3</v>
      </c>
      <c r="D65" s="11" t="s">
        <v>7</v>
      </c>
      <c r="E65" s="11" t="s">
        <v>11</v>
      </c>
      <c r="F65" s="11" t="s">
        <v>18</v>
      </c>
      <c r="G65" s="11" t="s">
        <v>35</v>
      </c>
      <c r="H65" s="15" t="s">
        <v>112</v>
      </c>
      <c r="I65" s="11" t="s">
        <v>502</v>
      </c>
      <c r="J65" s="11">
        <v>63013000</v>
      </c>
      <c r="K65" s="11">
        <v>63013</v>
      </c>
      <c r="L65" s="12">
        <v>54430</v>
      </c>
      <c r="M65" s="12">
        <v>56882.63671875</v>
      </c>
      <c r="N65" s="13">
        <v>19.25</v>
      </c>
      <c r="P65" s="20">
        <v>54430</v>
      </c>
      <c r="Q65" s="20">
        <v>45568</v>
      </c>
      <c r="R65" s="20">
        <v>3812</v>
      </c>
      <c r="S65" s="20">
        <v>3812</v>
      </c>
      <c r="T65" s="20">
        <v>4793</v>
      </c>
      <c r="U65" s="20">
        <v>4793</v>
      </c>
      <c r="V65" s="21">
        <v>4.039357416331768E-3</v>
      </c>
      <c r="W65" s="21">
        <v>8.8568618521094322E-3</v>
      </c>
      <c r="X65" s="21">
        <v>7.0884400047361851E-3</v>
      </c>
      <c r="Y65" s="21">
        <v>8.6005181074142456E-3</v>
      </c>
      <c r="Z65" s="21">
        <v>6.7439043313199075E-3</v>
      </c>
      <c r="AA65" s="21">
        <v>15.683568954467773</v>
      </c>
      <c r="AC65" s="23">
        <v>0.95687997341156006</v>
      </c>
      <c r="AD65" s="23">
        <v>0.80108803510665894</v>
      </c>
      <c r="AE65" s="23">
        <v>0.7272300124168396</v>
      </c>
      <c r="AF65" s="23">
        <v>0.95687997341156006</v>
      </c>
      <c r="AG65" s="23">
        <v>0.7272300124168396</v>
      </c>
      <c r="AH65" s="23">
        <v>3.1674643978476524E-3</v>
      </c>
      <c r="AI65" s="23">
        <v>6.0069262981414795E-3</v>
      </c>
      <c r="AJ65" s="23">
        <v>4.7852536663413048E-3</v>
      </c>
      <c r="AK65" s="23">
        <v>4.7816667720031007E-3</v>
      </c>
      <c r="AL65" s="23">
        <v>72.604331970214844</v>
      </c>
      <c r="AN65" s="25">
        <v>0.34498000144958496</v>
      </c>
      <c r="AO65" s="25">
        <v>2.6816197205334902E-3</v>
      </c>
      <c r="AP65" s="25">
        <v>7.7719528178243777</v>
      </c>
      <c r="AQ65" s="25">
        <v>2.173935528844595E-3</v>
      </c>
      <c r="AR65" s="25">
        <v>2.3854273975012406E-3</v>
      </c>
      <c r="AS65" s="25">
        <v>35.476902008056641</v>
      </c>
      <c r="AU65" s="28">
        <v>40397.37109375</v>
      </c>
      <c r="AV65" s="28">
        <v>13.724274635314941</v>
      </c>
      <c r="AW65" s="28">
        <v>1.1374894380569458</v>
      </c>
      <c r="AX65" s="29">
        <v>27</v>
      </c>
      <c r="AY65" s="28">
        <v>40397.37109375</v>
      </c>
      <c r="AZ65" s="28">
        <v>78.798507690429687</v>
      </c>
      <c r="BA65" s="28">
        <v>0.30826982855796814</v>
      </c>
      <c r="BC65" s="34">
        <v>54430</v>
      </c>
      <c r="BD65" s="35">
        <v>5788.46337890625</v>
      </c>
      <c r="BE65" s="35">
        <v>30.796072006225586</v>
      </c>
      <c r="BF65" s="33">
        <v>41</v>
      </c>
    </row>
    <row r="66" spans="1:58">
      <c r="A66" s="7">
        <v>65</v>
      </c>
      <c r="C66" s="11" t="s">
        <v>3</v>
      </c>
      <c r="D66" s="11" t="s">
        <v>7</v>
      </c>
      <c r="E66" s="11" t="s">
        <v>11</v>
      </c>
      <c r="F66" s="11" t="s">
        <v>18</v>
      </c>
      <c r="G66" s="11" t="s">
        <v>35</v>
      </c>
      <c r="H66" s="15" t="s">
        <v>113</v>
      </c>
      <c r="I66" s="11" t="s">
        <v>503</v>
      </c>
      <c r="J66" s="11">
        <v>63014000</v>
      </c>
      <c r="K66" s="11">
        <v>63014</v>
      </c>
      <c r="L66" s="12">
        <v>62690</v>
      </c>
      <c r="M66" s="12">
        <v>65514.8359375</v>
      </c>
      <c r="N66" s="13">
        <v>30.497</v>
      </c>
      <c r="P66" s="20">
        <v>62600</v>
      </c>
      <c r="Q66" s="20">
        <v>61755</v>
      </c>
      <c r="R66" s="20">
        <v>7646</v>
      </c>
      <c r="S66" s="20">
        <v>7646</v>
      </c>
      <c r="T66" s="20">
        <v>4517</v>
      </c>
      <c r="U66" s="20">
        <v>4517</v>
      </c>
      <c r="V66" s="21">
        <v>4.6456693671643734E-3</v>
      </c>
      <c r="W66" s="21">
        <v>1.2003061361610889E-2</v>
      </c>
      <c r="X66" s="21">
        <v>1.421778928488493E-2</v>
      </c>
      <c r="Y66" s="21">
        <v>8.1052659079432487E-3</v>
      </c>
      <c r="Z66" s="21">
        <v>8.9526371411279993E-3</v>
      </c>
      <c r="AA66" s="21">
        <v>20.820180892944336</v>
      </c>
      <c r="AC66" s="23">
        <v>0.95551002025604248</v>
      </c>
      <c r="AD66" s="23">
        <v>0.94261091947555542</v>
      </c>
      <c r="AE66" s="23">
        <v>0.89376997947692871</v>
      </c>
      <c r="AF66" s="23">
        <v>0.95551002025604248</v>
      </c>
      <c r="AG66" s="23">
        <v>0.89376997947692871</v>
      </c>
      <c r="AH66" s="23">
        <v>3.162929555401206E-3</v>
      </c>
      <c r="AI66" s="23">
        <v>7.0681297220289707E-3</v>
      </c>
      <c r="AJ66" s="23">
        <v>5.8811050839722157E-3</v>
      </c>
      <c r="AK66" s="23">
        <v>5.5820805563695985E-3</v>
      </c>
      <c r="AL66" s="23">
        <v>84.757728576660156</v>
      </c>
      <c r="AN66" s="25">
        <v>0.4374299943447113</v>
      </c>
      <c r="AO66" s="25">
        <v>3.4002577885985374E-3</v>
      </c>
      <c r="AP66" s="25">
        <v>14.463640016070711</v>
      </c>
      <c r="AQ66" s="25">
        <v>4.0457039140164852E-3</v>
      </c>
      <c r="AR66" s="25">
        <v>3.776822965157862E-3</v>
      </c>
      <c r="AS66" s="25">
        <v>56.170219421386719</v>
      </c>
      <c r="AU66" s="28">
        <v>99121.96875</v>
      </c>
      <c r="AV66" s="28">
        <v>33.674892425537109</v>
      </c>
      <c r="AW66" s="28">
        <v>1.5273061990737915</v>
      </c>
      <c r="AX66" s="29">
        <v>1</v>
      </c>
      <c r="AY66" s="28">
        <v>51266.671875</v>
      </c>
      <c r="AZ66" s="28">
        <v>100</v>
      </c>
      <c r="BA66" s="28">
        <v>0.53684937953948975</v>
      </c>
      <c r="BC66" s="34">
        <v>62600</v>
      </c>
      <c r="BD66" s="35">
        <v>14700.609375</v>
      </c>
      <c r="BE66" s="35">
        <v>78.210914611816406</v>
      </c>
      <c r="BF66" s="33">
        <v>3</v>
      </c>
    </row>
    <row r="67" spans="1:58">
      <c r="A67" s="7">
        <v>66</v>
      </c>
      <c r="C67" s="11" t="s">
        <v>3</v>
      </c>
      <c r="D67" s="11" t="s">
        <v>7</v>
      </c>
      <c r="E67" s="11" t="s">
        <v>11</v>
      </c>
      <c r="F67" s="11" t="s">
        <v>18</v>
      </c>
      <c r="G67" s="11" t="s">
        <v>35</v>
      </c>
      <c r="H67" s="15" t="s">
        <v>114</v>
      </c>
      <c r="I67" s="11" t="s">
        <v>504</v>
      </c>
      <c r="J67" s="11">
        <v>63015000</v>
      </c>
      <c r="K67" s="11">
        <v>63015</v>
      </c>
      <c r="L67" s="12">
        <v>39617</v>
      </c>
      <c r="M67" s="12">
        <v>41402.15625</v>
      </c>
      <c r="N67" s="13">
        <v>6.4820000000000002</v>
      </c>
      <c r="P67" s="20">
        <v>39617</v>
      </c>
      <c r="Q67" s="20">
        <v>38806</v>
      </c>
      <c r="R67" s="20">
        <v>4225</v>
      </c>
      <c r="S67" s="20">
        <v>4225</v>
      </c>
      <c r="T67" s="20">
        <v>4211</v>
      </c>
      <c r="U67" s="20">
        <v>4211</v>
      </c>
      <c r="V67" s="21">
        <v>2.9400556813925505E-3</v>
      </c>
      <c r="W67" s="21">
        <v>7.5425603426992893E-3</v>
      </c>
      <c r="X67" s="21">
        <v>7.8564165160059929E-3</v>
      </c>
      <c r="Y67" s="21">
        <v>7.5561823323369026E-3</v>
      </c>
      <c r="Z67" s="21">
        <v>6.0453133695970249E-3</v>
      </c>
      <c r="AA67" s="21">
        <v>14.058932304382324</v>
      </c>
      <c r="AC67" s="23">
        <v>0.95687997341156006</v>
      </c>
      <c r="AD67" s="23">
        <v>0.93729418516159058</v>
      </c>
      <c r="AE67" s="23">
        <v>0.97952002286911011</v>
      </c>
      <c r="AF67" s="23">
        <v>0.95687997341156006</v>
      </c>
      <c r="AG67" s="23">
        <v>0.97952002286911011</v>
      </c>
      <c r="AH67" s="23">
        <v>3.1674643978476524E-3</v>
      </c>
      <c r="AI67" s="23">
        <v>7.0282625965774059E-3</v>
      </c>
      <c r="AJ67" s="23">
        <v>6.4453501254320145E-3</v>
      </c>
      <c r="AK67" s="23">
        <v>5.7975313704703955E-3</v>
      </c>
      <c r="AL67" s="23">
        <v>88.02911376953125</v>
      </c>
      <c r="AN67" s="25">
        <v>0.44909000396728516</v>
      </c>
      <c r="AO67" s="25">
        <v>3.4908941015601158E-3</v>
      </c>
      <c r="AP67" s="25">
        <v>13.484740951029098</v>
      </c>
      <c r="AQ67" s="25">
        <v>3.7718908861279488E-3</v>
      </c>
      <c r="AR67" s="25">
        <v>3.6548328094187623E-3</v>
      </c>
      <c r="AS67" s="25">
        <v>54.355937957763672</v>
      </c>
      <c r="AU67" s="28">
        <v>67270.65625</v>
      </c>
      <c r="AV67" s="28">
        <v>22.853984832763672</v>
      </c>
      <c r="AW67" s="28">
        <v>1.3589619398117065</v>
      </c>
      <c r="AX67" s="29">
        <v>1</v>
      </c>
      <c r="AY67" s="28">
        <v>51266.671875</v>
      </c>
      <c r="AZ67" s="28">
        <v>100</v>
      </c>
      <c r="BA67" s="28">
        <v>0.46941998600959778</v>
      </c>
      <c r="BC67" s="34">
        <v>39617</v>
      </c>
      <c r="BD67" s="35">
        <v>8351.732421875</v>
      </c>
      <c r="BE67" s="35">
        <v>44.433303833007813</v>
      </c>
      <c r="BF67" s="33">
        <v>14</v>
      </c>
    </row>
    <row r="68" spans="1:58">
      <c r="A68" s="7">
        <v>67</v>
      </c>
      <c r="C68" s="11" t="s">
        <v>3</v>
      </c>
      <c r="D68" s="11" t="s">
        <v>7</v>
      </c>
      <c r="E68" s="11" t="s">
        <v>11</v>
      </c>
      <c r="F68" s="11" t="s">
        <v>18</v>
      </c>
      <c r="G68" s="11" t="s">
        <v>35</v>
      </c>
      <c r="H68" s="15" t="s">
        <v>115</v>
      </c>
      <c r="I68" s="11" t="s">
        <v>505</v>
      </c>
      <c r="J68" s="11">
        <v>63016000</v>
      </c>
      <c r="K68" s="11">
        <v>63016</v>
      </c>
      <c r="L68" s="12">
        <v>43290</v>
      </c>
      <c r="M68" s="12">
        <v>45240.6640625</v>
      </c>
      <c r="N68" s="13">
        <v>32.414000000000001</v>
      </c>
      <c r="P68" s="20">
        <v>43290</v>
      </c>
      <c r="Q68" s="20">
        <v>5921</v>
      </c>
      <c r="R68" s="20">
        <v>1417</v>
      </c>
      <c r="S68" s="20">
        <v>1417</v>
      </c>
      <c r="T68" s="20">
        <v>2818</v>
      </c>
      <c r="U68" s="20">
        <v>2818</v>
      </c>
      <c r="V68" s="21">
        <v>3.2126361038535833E-3</v>
      </c>
      <c r="W68" s="21">
        <v>1.1508400784805417E-3</v>
      </c>
      <c r="X68" s="21">
        <v>2.6349211111664772E-3</v>
      </c>
      <c r="Y68" s="21">
        <v>5.0565949641168118E-3</v>
      </c>
      <c r="Z68" s="21">
        <v>3.2304719934412012E-3</v>
      </c>
      <c r="AA68" s="21">
        <v>7.5127596855163574</v>
      </c>
      <c r="AC68" s="23">
        <v>0.95687997341156006</v>
      </c>
      <c r="AD68" s="23">
        <v>0.13087783753871918</v>
      </c>
      <c r="AE68" s="23">
        <v>0.45001000165939331</v>
      </c>
      <c r="AF68" s="23">
        <v>0.95687997341156006</v>
      </c>
      <c r="AG68" s="23">
        <v>0.45001000165939331</v>
      </c>
      <c r="AH68" s="23">
        <v>3.1674643978476524E-3</v>
      </c>
      <c r="AI68" s="23">
        <v>9.8138221073895693E-4</v>
      </c>
      <c r="AJ68" s="23">
        <v>2.9611156787723303E-3</v>
      </c>
      <c r="AK68" s="23">
        <v>2.3441989722309646E-3</v>
      </c>
      <c r="AL68" s="23">
        <v>35.594074249267578</v>
      </c>
      <c r="AN68" s="25">
        <v>0.24514999985694885</v>
      </c>
      <c r="AO68" s="25">
        <v>1.9056150922551751E-3</v>
      </c>
      <c r="AP68" s="25">
        <v>7.0662353141494982</v>
      </c>
      <c r="AQ68" s="25">
        <v>1.9765354227274656E-3</v>
      </c>
      <c r="AR68" s="25">
        <v>1.9469913213690311E-3</v>
      </c>
      <c r="AS68" s="25">
        <v>28.956329345703125</v>
      </c>
      <c r="AU68" s="28">
        <v>7743.2041015625</v>
      </c>
      <c r="AV68" s="28">
        <v>2.6306130886077881</v>
      </c>
      <c r="AW68" s="28">
        <v>0.42005696892738342</v>
      </c>
      <c r="AX68" s="29">
        <v>148</v>
      </c>
      <c r="AY68" s="28">
        <v>7743.2041015625</v>
      </c>
      <c r="AZ68" s="28">
        <v>15.103777885437012</v>
      </c>
      <c r="BA68" s="28">
        <v>0.14407834410667419</v>
      </c>
      <c r="BC68" s="34">
        <v>43290</v>
      </c>
      <c r="BD68" s="35">
        <v>1529.0377197265625</v>
      </c>
      <c r="BE68" s="35">
        <v>8.1348628997802734</v>
      </c>
      <c r="BF68" s="33">
        <v>119</v>
      </c>
    </row>
    <row r="69" spans="1:58">
      <c r="A69" s="7">
        <v>68</v>
      </c>
      <c r="C69" s="11" t="s">
        <v>3</v>
      </c>
      <c r="D69" s="11" t="s">
        <v>7</v>
      </c>
      <c r="E69" s="11" t="s">
        <v>11</v>
      </c>
      <c r="F69" s="11" t="s">
        <v>18</v>
      </c>
      <c r="G69" s="11" t="s">
        <v>35</v>
      </c>
      <c r="H69" s="15" t="s">
        <v>116</v>
      </c>
      <c r="I69" s="11" t="s">
        <v>506</v>
      </c>
      <c r="J69" s="11">
        <v>63017000</v>
      </c>
      <c r="K69" s="11">
        <v>63017</v>
      </c>
      <c r="L69" s="12">
        <v>33671</v>
      </c>
      <c r="M69" s="12">
        <v>35188.2265625</v>
      </c>
      <c r="N69" s="13">
        <v>28.751999999999999</v>
      </c>
      <c r="P69" s="20">
        <v>33671</v>
      </c>
      <c r="Q69" s="20">
        <v>32990</v>
      </c>
      <c r="R69" s="20">
        <v>555</v>
      </c>
      <c r="S69" s="20">
        <v>555</v>
      </c>
      <c r="T69" s="20">
        <v>2420</v>
      </c>
      <c r="U69" s="20">
        <v>2420</v>
      </c>
      <c r="V69" s="21">
        <v>2.4987913202494383E-3</v>
      </c>
      <c r="W69" s="21">
        <v>6.4121284522116184E-3</v>
      </c>
      <c r="X69" s="21">
        <v>1.0320262517780066E-3</v>
      </c>
      <c r="Y69" s="21">
        <v>4.3424274772405624E-3</v>
      </c>
      <c r="Z69" s="21">
        <v>3.309100166636447E-3</v>
      </c>
      <c r="AA69" s="21">
        <v>7.6956167221069336</v>
      </c>
      <c r="AC69" s="23">
        <v>0.95687997341156006</v>
      </c>
      <c r="AD69" s="23">
        <v>0.93752950429916382</v>
      </c>
      <c r="AE69" s="23">
        <v>0.40643000602722168</v>
      </c>
      <c r="AF69" s="23">
        <v>0.95687997341156006</v>
      </c>
      <c r="AG69" s="23">
        <v>0.40643000602722168</v>
      </c>
      <c r="AH69" s="23">
        <v>3.1674643978476524E-3</v>
      </c>
      <c r="AI69" s="23">
        <v>7.030026987195015E-3</v>
      </c>
      <c r="AJ69" s="23">
        <v>2.6743544731289148E-3</v>
      </c>
      <c r="AK69" s="23">
        <v>4.2758412178966979E-3</v>
      </c>
      <c r="AL69" s="23">
        <v>64.923927307128906</v>
      </c>
      <c r="AN69" s="25">
        <v>0.21529999375343323</v>
      </c>
      <c r="AO69" s="25">
        <v>1.6735831741243601E-3</v>
      </c>
      <c r="AP69" s="25">
        <v>4.6964997784669915</v>
      </c>
      <c r="AQ69" s="25">
        <v>1.3136836932972074E-3</v>
      </c>
      <c r="AR69" s="25">
        <v>1.463611177695489E-3</v>
      </c>
      <c r="AS69" s="25">
        <v>21.767332077026367</v>
      </c>
      <c r="AU69" s="28">
        <v>10875.6044921875</v>
      </c>
      <c r="AV69" s="28">
        <v>3.6947894096374512</v>
      </c>
      <c r="AW69" s="28">
        <v>0.56758970022201538</v>
      </c>
      <c r="AX69" s="29">
        <v>128</v>
      </c>
      <c r="AY69" s="28">
        <v>10875.6044921875</v>
      </c>
      <c r="AZ69" s="28">
        <v>21.213790893554688</v>
      </c>
      <c r="BA69" s="28">
        <v>7.2552673518657684E-2</v>
      </c>
      <c r="BC69" s="34">
        <v>33671</v>
      </c>
      <c r="BD69" s="35">
        <v>525.96087646484375</v>
      </c>
      <c r="BE69" s="35">
        <v>2.7982432842254639</v>
      </c>
      <c r="BF69" s="33">
        <v>152</v>
      </c>
    </row>
    <row r="70" spans="1:58">
      <c r="A70" s="7">
        <v>69</v>
      </c>
      <c r="C70" s="11" t="s">
        <v>3</v>
      </c>
      <c r="D70" s="11" t="s">
        <v>7</v>
      </c>
      <c r="E70" s="11" t="s">
        <v>11</v>
      </c>
      <c r="F70" s="11" t="s">
        <v>18</v>
      </c>
      <c r="G70" s="11" t="s">
        <v>35</v>
      </c>
      <c r="H70" s="15" t="s">
        <v>117</v>
      </c>
      <c r="I70" s="11" t="s">
        <v>507</v>
      </c>
      <c r="J70" s="11">
        <v>63018000</v>
      </c>
      <c r="K70" s="11">
        <v>63018</v>
      </c>
      <c r="L70" s="12">
        <v>66108</v>
      </c>
      <c r="M70" s="12">
        <v>69086.8515625</v>
      </c>
      <c r="N70" s="13">
        <v>51.701999999999998</v>
      </c>
      <c r="P70" s="20">
        <v>66108</v>
      </c>
      <c r="Q70" s="20">
        <v>34068</v>
      </c>
      <c r="R70" s="20">
        <v>793</v>
      </c>
      <c r="S70" s="20">
        <v>793</v>
      </c>
      <c r="T70" s="20">
        <v>1858</v>
      </c>
      <c r="U70" s="20">
        <v>1858</v>
      </c>
      <c r="V70" s="21">
        <v>4.906004760414362E-3</v>
      </c>
      <c r="W70" s="21">
        <v>6.6216550767421722E-3</v>
      </c>
      <c r="X70" s="21">
        <v>1.4745888765901327E-3</v>
      </c>
      <c r="Y70" s="21">
        <v>3.3339792862534523E-3</v>
      </c>
      <c r="Z70" s="21">
        <v>3.9973904002929793E-3</v>
      </c>
      <c r="AA70" s="21">
        <v>9.2962989807128906</v>
      </c>
      <c r="AC70" s="23">
        <v>0.95687997341156006</v>
      </c>
      <c r="AD70" s="23">
        <v>0.49311843514442444</v>
      </c>
      <c r="AE70" s="23">
        <v>0.18445999920368195</v>
      </c>
      <c r="AF70" s="23">
        <v>0.95687997341156006</v>
      </c>
      <c r="AG70" s="23">
        <v>0.18445999920368195</v>
      </c>
      <c r="AH70" s="23">
        <v>3.1674643978476524E-3</v>
      </c>
      <c r="AI70" s="23">
        <v>3.6976286210119724E-3</v>
      </c>
      <c r="AJ70" s="23">
        <v>1.2137672165408731E-3</v>
      </c>
      <c r="AK70" s="23">
        <v>2.5582448148376916E-3</v>
      </c>
      <c r="AL70" s="23">
        <v>38.844123840332031</v>
      </c>
      <c r="AN70" s="25">
        <v>0.20500999689102173</v>
      </c>
      <c r="AO70" s="25">
        <v>1.5935963019728661E-3</v>
      </c>
      <c r="AP70" s="25">
        <v>9.0026616564897459</v>
      </c>
      <c r="AQ70" s="25">
        <v>2.5181837845593691E-3</v>
      </c>
      <c r="AR70" s="25">
        <v>2.1330176958177481E-3</v>
      </c>
      <c r="AS70" s="25">
        <v>31.722976684570312</v>
      </c>
      <c r="AU70" s="28">
        <v>11455.3759765625</v>
      </c>
      <c r="AV70" s="28">
        <v>3.8917562961578369</v>
      </c>
      <c r="AW70" s="28">
        <v>0.59014564752578735</v>
      </c>
      <c r="AX70" s="29">
        <v>123</v>
      </c>
      <c r="AY70" s="28">
        <v>11455.3759765625</v>
      </c>
      <c r="AZ70" s="28">
        <v>22.344684600830078</v>
      </c>
      <c r="BA70" s="28">
        <v>5.280020460486412E-2</v>
      </c>
      <c r="BC70" s="34">
        <v>66108</v>
      </c>
      <c r="BD70" s="35">
        <v>715.59063720703125</v>
      </c>
      <c r="BE70" s="35">
        <v>3.8071210384368896</v>
      </c>
      <c r="BF70" s="33">
        <v>144</v>
      </c>
    </row>
    <row r="71" spans="1:58">
      <c r="A71" s="7">
        <v>70</v>
      </c>
      <c r="C71" s="11" t="s">
        <v>3</v>
      </c>
      <c r="D71" s="11" t="s">
        <v>7</v>
      </c>
      <c r="E71" s="11" t="s">
        <v>11</v>
      </c>
      <c r="F71" s="11" t="s">
        <v>18</v>
      </c>
      <c r="G71" s="11" t="s">
        <v>35</v>
      </c>
      <c r="H71" s="15" t="s">
        <v>118</v>
      </c>
      <c r="I71" s="11" t="s">
        <v>508</v>
      </c>
      <c r="J71" s="11">
        <v>63019000</v>
      </c>
      <c r="K71" s="11">
        <v>63019</v>
      </c>
      <c r="L71" s="12">
        <v>42666</v>
      </c>
      <c r="M71" s="12">
        <v>44588.546875</v>
      </c>
      <c r="N71" s="13">
        <v>21.199000000000002</v>
      </c>
      <c r="P71" s="20">
        <v>42666</v>
      </c>
      <c r="Q71" s="20">
        <v>41589</v>
      </c>
      <c r="R71" s="20">
        <v>5994</v>
      </c>
      <c r="S71" s="20">
        <v>5994</v>
      </c>
      <c r="T71" s="20">
        <v>3047</v>
      </c>
      <c r="U71" s="20">
        <v>3047</v>
      </c>
      <c r="V71" s="21">
        <v>3.1663279514759779E-3</v>
      </c>
      <c r="W71" s="21">
        <v>8.0834804102778435E-3</v>
      </c>
      <c r="X71" s="21">
        <v>1.1145884171128273E-2</v>
      </c>
      <c r="Y71" s="21">
        <v>5.4675107821822166E-3</v>
      </c>
      <c r="Z71" s="21">
        <v>6.3993016606079447E-3</v>
      </c>
      <c r="AA71" s="21">
        <v>14.882164001464844</v>
      </c>
      <c r="AC71" s="23">
        <v>0.95687997341156006</v>
      </c>
      <c r="AD71" s="23">
        <v>0.93272829055786133</v>
      </c>
      <c r="AE71" s="23">
        <v>0.97474998235702515</v>
      </c>
      <c r="AF71" s="23">
        <v>0.95687997341156006</v>
      </c>
      <c r="AG71" s="23">
        <v>0.97474998235702515</v>
      </c>
      <c r="AH71" s="23">
        <v>3.1674643978476524E-3</v>
      </c>
      <c r="AI71" s="23">
        <v>6.9940253160893917E-3</v>
      </c>
      <c r="AJ71" s="23">
        <v>6.4139626920223236E-3</v>
      </c>
      <c r="AK71" s="23">
        <v>5.7732718317889701E-3</v>
      </c>
      <c r="AL71" s="23">
        <v>87.660758972167969</v>
      </c>
      <c r="AN71" s="25">
        <v>0.35932999849319458</v>
      </c>
      <c r="AO71" s="25">
        <v>2.7931660879403353E-3</v>
      </c>
      <c r="AP71" s="25">
        <v>13.863684321586833</v>
      </c>
      <c r="AQ71" s="25">
        <v>3.8778872694820166E-3</v>
      </c>
      <c r="AR71" s="25">
        <v>3.4260124358526192E-3</v>
      </c>
      <c r="AS71" s="25">
        <v>50.952842712402344</v>
      </c>
      <c r="AU71" s="28">
        <v>66472.1484375</v>
      </c>
      <c r="AV71" s="28">
        <v>22.582706451416016</v>
      </c>
      <c r="AW71" s="28">
        <v>1.3537759780883789</v>
      </c>
      <c r="AX71" s="29">
        <v>1</v>
      </c>
      <c r="AY71" s="28">
        <v>51266.671875</v>
      </c>
      <c r="AZ71" s="28">
        <v>100</v>
      </c>
      <c r="BA71" s="28">
        <v>0.6183740496635437</v>
      </c>
      <c r="BC71" s="34">
        <v>42666</v>
      </c>
      <c r="BD71" s="35">
        <v>9480.400390625</v>
      </c>
      <c r="BE71" s="35">
        <v>50.438098907470703</v>
      </c>
      <c r="BF71" s="33">
        <v>9</v>
      </c>
    </row>
    <row r="72" spans="1:58">
      <c r="A72" s="7">
        <v>71</v>
      </c>
      <c r="C72" s="11" t="s">
        <v>3</v>
      </c>
      <c r="D72" s="11" t="s">
        <v>7</v>
      </c>
      <c r="E72" s="11" t="s">
        <v>11</v>
      </c>
      <c r="F72" s="11" t="s">
        <v>18</v>
      </c>
      <c r="G72" s="11" t="s">
        <v>35</v>
      </c>
      <c r="H72" s="15" t="s">
        <v>119</v>
      </c>
      <c r="I72" s="11" t="s">
        <v>509</v>
      </c>
      <c r="J72" s="11">
        <v>63020000</v>
      </c>
      <c r="K72" s="11">
        <v>63020</v>
      </c>
      <c r="L72" s="12">
        <v>32325</v>
      </c>
      <c r="M72" s="12">
        <v>33781.578125</v>
      </c>
      <c r="N72" s="13">
        <v>72.036000000000001</v>
      </c>
      <c r="P72" s="20">
        <v>1352</v>
      </c>
      <c r="Q72" s="20">
        <v>1352</v>
      </c>
      <c r="R72" s="20">
        <v>22</v>
      </c>
      <c r="S72" s="20">
        <v>22</v>
      </c>
      <c r="T72" s="20">
        <v>40</v>
      </c>
      <c r="U72" s="20">
        <v>40</v>
      </c>
      <c r="V72" s="21">
        <v>1.0033458238467574E-4</v>
      </c>
      <c r="W72" s="21">
        <v>2.6278258883394301E-4</v>
      </c>
      <c r="X72" s="21">
        <v>4.0909151721280068E-5</v>
      </c>
      <c r="Y72" s="21">
        <v>7.1775655669625849E-5</v>
      </c>
      <c r="Z72" s="21">
        <v>1.0631175319779704E-4</v>
      </c>
      <c r="AA72" s="21">
        <v>0.24723775684833527</v>
      </c>
      <c r="AC72" s="23">
        <v>4.002000018954277E-2</v>
      </c>
      <c r="AD72" s="23">
        <v>4.0021814405918121E-2</v>
      </c>
      <c r="AE72" s="23">
        <v>0.21095000207424164</v>
      </c>
      <c r="AF72" s="23">
        <v>4.002000018954277E-2</v>
      </c>
      <c r="AG72" s="23">
        <v>0.21095000207424164</v>
      </c>
      <c r="AH72" s="23">
        <v>1.3247421884443611E-4</v>
      </c>
      <c r="AI72" s="23">
        <v>3.0010196496732533E-4</v>
      </c>
      <c r="AJ72" s="23">
        <v>1.3880743645131588E-3</v>
      </c>
      <c r="AK72" s="23">
        <v>6.9607906958465732E-4</v>
      </c>
      <c r="AL72" s="23">
        <v>10.569191932678223</v>
      </c>
      <c r="AN72" s="25">
        <v>0.14882999658584595</v>
      </c>
      <c r="AO72" s="25">
        <v>1.1568944901227951E-3</v>
      </c>
      <c r="AP72" s="25">
        <v>7.2178477690288716</v>
      </c>
      <c r="AQ72" s="25">
        <v>2.0189438946545124E-3</v>
      </c>
      <c r="AR72" s="25">
        <v>1.6598300155473934E-3</v>
      </c>
      <c r="AS72" s="25">
        <v>24.685565948486328</v>
      </c>
      <c r="AU72" s="28">
        <v>64.505935668945313</v>
      </c>
      <c r="AV72" s="28">
        <v>2.191472239792347E-2</v>
      </c>
      <c r="AW72" s="28">
        <v>-1.6592639684677124</v>
      </c>
      <c r="AX72" s="29">
        <v>357</v>
      </c>
      <c r="AY72" s="28">
        <v>64.505935668945313</v>
      </c>
      <c r="AZ72" s="28">
        <v>0.12582430243492126</v>
      </c>
      <c r="BA72" s="28">
        <v>9.9999997764825821E-3</v>
      </c>
      <c r="BC72" s="34">
        <v>1352</v>
      </c>
      <c r="BD72" s="35">
        <v>2.0121815204620361</v>
      </c>
      <c r="BE72" s="35">
        <v>1.0705308988690376E-2</v>
      </c>
      <c r="BF72" s="33">
        <v>374</v>
      </c>
    </row>
    <row r="73" spans="1:58">
      <c r="A73" s="7">
        <v>72</v>
      </c>
      <c r="C73" s="11" t="s">
        <v>3</v>
      </c>
      <c r="D73" s="11" t="s">
        <v>7</v>
      </c>
      <c r="E73" s="11" t="s">
        <v>11</v>
      </c>
      <c r="F73" s="11" t="s">
        <v>18</v>
      </c>
      <c r="G73" s="11" t="s">
        <v>35</v>
      </c>
      <c r="H73" s="15" t="s">
        <v>120</v>
      </c>
      <c r="I73" s="11" t="s">
        <v>510</v>
      </c>
      <c r="J73" s="11">
        <v>63021000</v>
      </c>
      <c r="K73" s="11">
        <v>63021</v>
      </c>
      <c r="L73" s="12">
        <v>31347</v>
      </c>
      <c r="M73" s="12">
        <v>32759.5078125</v>
      </c>
      <c r="N73" s="13">
        <v>66.078999999999994</v>
      </c>
      <c r="P73" s="20">
        <v>2000</v>
      </c>
      <c r="Q73" s="20">
        <v>2000</v>
      </c>
      <c r="R73" s="20">
        <v>153</v>
      </c>
      <c r="S73" s="20">
        <v>153</v>
      </c>
      <c r="T73" s="20">
        <v>515</v>
      </c>
      <c r="U73" s="20">
        <v>515</v>
      </c>
      <c r="V73" s="21">
        <v>1.4842393284197897E-4</v>
      </c>
      <c r="W73" s="21">
        <v>3.8873165613040328E-4</v>
      </c>
      <c r="X73" s="21">
        <v>2.8450455283746123E-4</v>
      </c>
      <c r="Y73" s="21">
        <v>9.2411157675087452E-4</v>
      </c>
      <c r="Z73" s="21">
        <v>4.2571512325078502E-4</v>
      </c>
      <c r="AA73" s="21">
        <v>0.9900396466255188</v>
      </c>
      <c r="AC73" s="23">
        <v>6.1050001531839371E-2</v>
      </c>
      <c r="AD73" s="23">
        <v>6.1050977557897568E-2</v>
      </c>
      <c r="AE73" s="23">
        <v>1.5363999605178833</v>
      </c>
      <c r="AF73" s="23">
        <v>6.1050001531839371E-2</v>
      </c>
      <c r="AG73" s="23">
        <v>1</v>
      </c>
      <c r="AH73" s="23">
        <v>2.0208772912155837E-4</v>
      </c>
      <c r="AI73" s="23">
        <v>4.5778826461173594E-4</v>
      </c>
      <c r="AJ73" s="23">
        <v>6.580110639333725E-3</v>
      </c>
      <c r="AK73" s="23">
        <v>2.8633400223517045E-3</v>
      </c>
      <c r="AL73" s="23">
        <v>43.476657867431641</v>
      </c>
      <c r="AN73" s="25">
        <v>0.28602999448776245</v>
      </c>
      <c r="AO73" s="25">
        <v>2.223385963588953E-3</v>
      </c>
      <c r="AP73" s="25">
        <v>13.121546961325967</v>
      </c>
      <c r="AQ73" s="25">
        <v>3.6702998913824558E-3</v>
      </c>
      <c r="AR73" s="25">
        <v>3.0675422412843115E-3</v>
      </c>
      <c r="AS73" s="25">
        <v>45.621551513671875</v>
      </c>
      <c r="AU73" s="28">
        <v>1963.716552734375</v>
      </c>
      <c r="AV73" s="28">
        <v>0.66713708639144897</v>
      </c>
      <c r="AW73" s="28">
        <v>-0.17578491568565369</v>
      </c>
      <c r="AX73" s="29">
        <v>210</v>
      </c>
      <c r="AY73" s="28">
        <v>1963.716552734375</v>
      </c>
      <c r="AZ73" s="28">
        <v>3.8303959369659424</v>
      </c>
      <c r="BA73" s="28">
        <v>2.1483838558197021E-2</v>
      </c>
      <c r="BC73" s="34">
        <v>2000</v>
      </c>
      <c r="BD73" s="35">
        <v>12.290044784545898</v>
      </c>
      <c r="BE73" s="35">
        <v>6.5386109054088593E-2</v>
      </c>
      <c r="BF73" s="33">
        <v>344</v>
      </c>
    </row>
    <row r="74" spans="1:58">
      <c r="A74" s="7">
        <v>73</v>
      </c>
      <c r="C74" s="11" t="s">
        <v>3</v>
      </c>
      <c r="D74" s="11" t="s">
        <v>7</v>
      </c>
      <c r="E74" s="11" t="s">
        <v>11</v>
      </c>
      <c r="F74" s="11" t="s">
        <v>18</v>
      </c>
      <c r="G74" s="11" t="s">
        <v>35</v>
      </c>
      <c r="H74" s="15" t="s">
        <v>121</v>
      </c>
      <c r="I74" s="11" t="s">
        <v>511</v>
      </c>
      <c r="J74" s="11">
        <v>63022000</v>
      </c>
      <c r="K74" s="11">
        <v>63022</v>
      </c>
      <c r="L74" s="12">
        <v>424619</v>
      </c>
      <c r="M74" s="12">
        <v>443752.5</v>
      </c>
      <c r="N74" s="13">
        <v>65.864999999999995</v>
      </c>
      <c r="P74" s="20">
        <v>28700</v>
      </c>
      <c r="Q74" s="20">
        <v>28700</v>
      </c>
      <c r="R74" s="20">
        <v>73</v>
      </c>
      <c r="S74" s="20">
        <v>73</v>
      </c>
      <c r="T74" s="20">
        <v>121</v>
      </c>
      <c r="U74" s="20">
        <v>121</v>
      </c>
      <c r="V74" s="21">
        <v>2.1298835054039955E-3</v>
      </c>
      <c r="W74" s="21">
        <v>5.5782990530133247E-3</v>
      </c>
      <c r="X74" s="21">
        <v>1.3574400509241968E-4</v>
      </c>
      <c r="Y74" s="21">
        <v>2.1712137095164508E-4</v>
      </c>
      <c r="Z74" s="21">
        <v>1.7432758454845433E-3</v>
      </c>
      <c r="AA74" s="21">
        <v>4.0541481971740723</v>
      </c>
      <c r="AC74" s="23">
        <v>6.4680002629756927E-2</v>
      </c>
      <c r="AD74" s="23">
        <v>6.4675688743591309E-2</v>
      </c>
      <c r="AE74" s="23">
        <v>3.109000064432621E-2</v>
      </c>
      <c r="AF74" s="23">
        <v>6.4680002629756927E-2</v>
      </c>
      <c r="AG74" s="23">
        <v>3.109000064432621E-2</v>
      </c>
      <c r="AH74" s="23">
        <v>2.1410375484265387E-4</v>
      </c>
      <c r="AI74" s="23">
        <v>4.8496804083697498E-4</v>
      </c>
      <c r="AJ74" s="23">
        <v>2.0457564096432179E-4</v>
      </c>
      <c r="AK74" s="23">
        <v>3.0194213998378859E-4</v>
      </c>
      <c r="AL74" s="23">
        <v>4.584658145904541</v>
      </c>
      <c r="AN74" s="25">
        <v>0.14120000600814819</v>
      </c>
      <c r="AO74" s="25">
        <v>1.0975846089422703E-3</v>
      </c>
      <c r="AP74" s="25">
        <v>3.6903880723273765</v>
      </c>
      <c r="AQ74" s="25">
        <v>1.0322587331756949E-3</v>
      </c>
      <c r="AR74" s="25">
        <v>1.0594722879084986E-3</v>
      </c>
      <c r="AS74" s="25">
        <v>15.756838798522949</v>
      </c>
      <c r="AU74" s="28">
        <v>292.87051391601562</v>
      </c>
      <c r="AV74" s="28">
        <v>9.9497444927692413E-2</v>
      </c>
      <c r="AW74" s="28">
        <v>-1.0021880865097046</v>
      </c>
      <c r="AX74" s="29">
        <v>330</v>
      </c>
      <c r="AY74" s="28">
        <v>292.87051391601562</v>
      </c>
      <c r="AZ74" s="28">
        <v>0.57126879692077637</v>
      </c>
      <c r="BA74" s="28">
        <v>9.9999997764825821E-3</v>
      </c>
      <c r="BC74" s="34">
        <v>28700</v>
      </c>
      <c r="BD74" s="35">
        <v>40.524402618408203</v>
      </c>
      <c r="BE74" s="35">
        <v>0.21559993922710419</v>
      </c>
      <c r="BF74" s="33">
        <v>312</v>
      </c>
    </row>
    <row r="75" spans="1:58">
      <c r="A75" s="7">
        <v>74</v>
      </c>
      <c r="C75" s="11" t="s">
        <v>3</v>
      </c>
      <c r="D75" s="11" t="s">
        <v>7</v>
      </c>
      <c r="E75" s="11" t="s">
        <v>11</v>
      </c>
      <c r="F75" s="11" t="s">
        <v>18</v>
      </c>
      <c r="G75" s="11" t="s">
        <v>35</v>
      </c>
      <c r="H75" s="15" t="s">
        <v>122</v>
      </c>
      <c r="I75" s="11" t="s">
        <v>512</v>
      </c>
      <c r="J75" s="11">
        <v>63023000</v>
      </c>
      <c r="K75" s="11">
        <v>63023</v>
      </c>
      <c r="L75" s="12">
        <v>63031</v>
      </c>
      <c r="M75" s="12">
        <v>65871.203125</v>
      </c>
      <c r="N75" s="13">
        <v>37.459000000000003</v>
      </c>
      <c r="P75" s="20">
        <v>63031</v>
      </c>
      <c r="Q75" s="20">
        <v>16850</v>
      </c>
      <c r="R75" s="20">
        <v>536</v>
      </c>
      <c r="S75" s="20">
        <v>536</v>
      </c>
      <c r="T75" s="20">
        <v>2605</v>
      </c>
      <c r="U75" s="20">
        <v>2605</v>
      </c>
      <c r="V75" s="21">
        <v>4.6776547096669674E-3</v>
      </c>
      <c r="W75" s="21">
        <v>3.2750642858445644E-3</v>
      </c>
      <c r="X75" s="21">
        <v>9.9669559858739376E-4</v>
      </c>
      <c r="Y75" s="21">
        <v>4.6743899583816528E-3</v>
      </c>
      <c r="Z75" s="21">
        <v>3.6120739680551095E-3</v>
      </c>
      <c r="AA75" s="21">
        <v>8.4002103805541992</v>
      </c>
      <c r="AC75" s="23">
        <v>0.95687997341156006</v>
      </c>
      <c r="AD75" s="23">
        <v>0.2558022141456604</v>
      </c>
      <c r="AE75" s="23">
        <v>0.22923000156879425</v>
      </c>
      <c r="AF75" s="23">
        <v>0.95687997341156006</v>
      </c>
      <c r="AG75" s="23">
        <v>0.22923000156879425</v>
      </c>
      <c r="AH75" s="23">
        <v>3.1674643978476524E-3</v>
      </c>
      <c r="AI75" s="23">
        <v>1.9181225216016173E-3</v>
      </c>
      <c r="AJ75" s="23">
        <v>1.5083587495610118E-3</v>
      </c>
      <c r="AK75" s="23">
        <v>2.0748222727647457E-3</v>
      </c>
      <c r="AL75" s="23">
        <v>31.503885269165039</v>
      </c>
      <c r="AN75" s="25">
        <v>0.27590999007225037</v>
      </c>
      <c r="AO75" s="25">
        <v>2.1447204053401947E-3</v>
      </c>
      <c r="AP75" s="25">
        <v>11.53169014084507</v>
      </c>
      <c r="AQ75" s="25">
        <v>3.2255924306809902E-3</v>
      </c>
      <c r="AR75" s="25">
        <v>2.7753210845168387E-3</v>
      </c>
      <c r="AS75" s="25">
        <v>41.275535583496094</v>
      </c>
      <c r="AU75" s="28">
        <v>10923.126953125</v>
      </c>
      <c r="AV75" s="28">
        <v>3.7109344005584717</v>
      </c>
      <c r="AW75" s="28">
        <v>0.56948328018188477</v>
      </c>
      <c r="AX75" s="29">
        <v>127</v>
      </c>
      <c r="AY75" s="28">
        <v>10923.126953125</v>
      </c>
      <c r="AZ75" s="28">
        <v>21.306488037109375</v>
      </c>
      <c r="BA75" s="28">
        <v>3.7430621683597565E-2</v>
      </c>
      <c r="BC75" s="34">
        <v>63031</v>
      </c>
      <c r="BD75" s="35">
        <v>650.9515380859375</v>
      </c>
      <c r="BE75" s="35">
        <v>3.4632251262664795</v>
      </c>
      <c r="BF75" s="33">
        <v>146</v>
      </c>
    </row>
    <row r="76" spans="1:58">
      <c r="A76" s="7">
        <v>75</v>
      </c>
      <c r="C76" s="11" t="s">
        <v>3</v>
      </c>
      <c r="D76" s="11" t="s">
        <v>7</v>
      </c>
      <c r="E76" s="11" t="s">
        <v>11</v>
      </c>
      <c r="F76" s="11" t="s">
        <v>18</v>
      </c>
      <c r="G76" s="11" t="s">
        <v>35</v>
      </c>
      <c r="H76" s="15" t="s">
        <v>123</v>
      </c>
      <c r="I76" s="11" t="s">
        <v>513</v>
      </c>
      <c r="J76" s="11">
        <v>63025000</v>
      </c>
      <c r="K76" s="11">
        <v>63025</v>
      </c>
      <c r="L76" s="12">
        <v>69023</v>
      </c>
      <c r="M76" s="12">
        <v>72133.203125</v>
      </c>
      <c r="N76" s="13">
        <v>25.085999999999999</v>
      </c>
      <c r="P76" s="20">
        <v>69023</v>
      </c>
      <c r="Q76" s="20">
        <v>30775</v>
      </c>
      <c r="R76" s="20">
        <v>2382</v>
      </c>
      <c r="S76" s="20">
        <v>2382</v>
      </c>
      <c r="T76" s="20">
        <v>5224</v>
      </c>
      <c r="U76" s="20">
        <v>5224</v>
      </c>
      <c r="V76" s="21">
        <v>5.1223328337073326E-3</v>
      </c>
      <c r="W76" s="21">
        <v>5.9816082939505577E-3</v>
      </c>
      <c r="X76" s="21">
        <v>4.4293450191617012E-3</v>
      </c>
      <c r="Y76" s="21">
        <v>9.373900480568409E-3</v>
      </c>
      <c r="Z76" s="21">
        <v>6.2410188470696888E-3</v>
      </c>
      <c r="AA76" s="21">
        <v>14.514062881469727</v>
      </c>
      <c r="AC76" s="23">
        <v>0.95687997341156006</v>
      </c>
      <c r="AD76" s="23">
        <v>0.42664125561714172</v>
      </c>
      <c r="AE76" s="23">
        <v>0.50690001249313354</v>
      </c>
      <c r="AF76" s="23">
        <v>0.95687997341156006</v>
      </c>
      <c r="AG76" s="23">
        <v>0.50690001249313354</v>
      </c>
      <c r="AH76" s="23">
        <v>3.1674643978476524E-3</v>
      </c>
      <c r="AI76" s="23">
        <v>3.1991521827876568E-3</v>
      </c>
      <c r="AJ76" s="23">
        <v>3.3354582265019417E-3</v>
      </c>
      <c r="AK76" s="23">
        <v>3.2460066580870519E-3</v>
      </c>
      <c r="AL76" s="23">
        <v>49.287029266357422</v>
      </c>
      <c r="AN76" s="25">
        <v>0.34907999634742737</v>
      </c>
      <c r="AO76" s="25">
        <v>2.7134900446981192E-3</v>
      </c>
      <c r="AP76" s="25">
        <v>4.845870861347203</v>
      </c>
      <c r="AQ76" s="25">
        <v>1.3554651523008943E-3</v>
      </c>
      <c r="AR76" s="25">
        <v>1.9211932700503825E-3</v>
      </c>
      <c r="AS76" s="25">
        <v>28.572650909423828</v>
      </c>
      <c r="AU76" s="28">
        <v>20439.58984375</v>
      </c>
      <c r="AV76" s="28">
        <v>6.9439797401428223</v>
      </c>
      <c r="AW76" s="28">
        <v>0.84160846471786499</v>
      </c>
      <c r="AX76" s="29">
        <v>76</v>
      </c>
      <c r="AY76" s="28">
        <v>20439.58984375</v>
      </c>
      <c r="AZ76" s="28">
        <v>39.869155883789063</v>
      </c>
      <c r="BA76" s="28">
        <v>0.15190230309963226</v>
      </c>
      <c r="BC76" s="34">
        <v>69023</v>
      </c>
      <c r="BD76" s="35">
        <v>3660.017333984375</v>
      </c>
      <c r="BE76" s="35">
        <v>19.472208023071289</v>
      </c>
      <c r="BF76" s="33">
        <v>79</v>
      </c>
    </row>
    <row r="77" spans="1:58">
      <c r="A77" s="7">
        <v>76</v>
      </c>
      <c r="C77" s="11" t="s">
        <v>3</v>
      </c>
      <c r="D77" s="11" t="s">
        <v>7</v>
      </c>
      <c r="E77" s="11" t="s">
        <v>11</v>
      </c>
      <c r="F77" s="11" t="s">
        <v>18</v>
      </c>
      <c r="G77" s="11" t="s">
        <v>35</v>
      </c>
      <c r="H77" s="15" t="s">
        <v>124</v>
      </c>
      <c r="I77" s="11" t="s">
        <v>514</v>
      </c>
      <c r="J77" s="11">
        <v>63026000</v>
      </c>
      <c r="K77" s="11">
        <v>63026</v>
      </c>
      <c r="L77" s="12">
        <v>29438</v>
      </c>
      <c r="M77" s="12">
        <v>30764.486328125</v>
      </c>
      <c r="N77" s="13">
        <v>57.832000000000001</v>
      </c>
      <c r="P77" s="20">
        <v>13378</v>
      </c>
      <c r="Q77" s="20">
        <v>13378</v>
      </c>
      <c r="R77" s="20">
        <v>249</v>
      </c>
      <c r="S77" s="20">
        <v>249</v>
      </c>
      <c r="T77" s="20">
        <v>290</v>
      </c>
      <c r="U77" s="20">
        <v>290</v>
      </c>
      <c r="V77" s="21">
        <v>9.9280767608433962E-4</v>
      </c>
      <c r="W77" s="21">
        <v>2.6002260856330395E-3</v>
      </c>
      <c r="X77" s="21">
        <v>4.63017204310745E-4</v>
      </c>
      <c r="Y77" s="21">
        <v>5.2037351997569203E-4</v>
      </c>
      <c r="Z77" s="21">
        <v>1.0145403963554523E-3</v>
      </c>
      <c r="AA77" s="21">
        <v>2.3594069480895996</v>
      </c>
      <c r="AC77" s="23">
        <v>0.43485000729560852</v>
      </c>
      <c r="AD77" s="23">
        <v>0.43485206365585327</v>
      </c>
      <c r="AE77" s="23">
        <v>0.18533000349998474</v>
      </c>
      <c r="AF77" s="23">
        <v>0.43485000729560852</v>
      </c>
      <c r="AG77" s="23">
        <v>0.18533000349998474</v>
      </c>
      <c r="AH77" s="23">
        <v>1.4394406462088227E-3</v>
      </c>
      <c r="AI77" s="23">
        <v>3.2607205212116241E-3</v>
      </c>
      <c r="AJ77" s="23">
        <v>1.2194919399917126E-3</v>
      </c>
      <c r="AK77" s="23">
        <v>1.9671352248209276E-3</v>
      </c>
      <c r="AL77" s="23">
        <v>29.868776321411133</v>
      </c>
      <c r="AN77" s="25">
        <v>0.11693000048398972</v>
      </c>
      <c r="AO77" s="25">
        <v>9.089274681173265E-4</v>
      </c>
      <c r="AP77" s="25">
        <v>12.167300380228136</v>
      </c>
      <c r="AQ77" s="25">
        <v>3.4033823758363724E-3</v>
      </c>
      <c r="AR77" s="25">
        <v>2.3642384782132536E-3</v>
      </c>
      <c r="AS77" s="25">
        <v>35.161773681640625</v>
      </c>
      <c r="AU77" s="28">
        <v>2477.941650390625</v>
      </c>
      <c r="AV77" s="28">
        <v>0.84183573722839355</v>
      </c>
      <c r="AW77" s="28">
        <v>-7.4772641062736511E-2</v>
      </c>
      <c r="AX77" s="29">
        <v>195</v>
      </c>
      <c r="AY77" s="28">
        <v>2477.941650390625</v>
      </c>
      <c r="AZ77" s="28">
        <v>4.8334355354309082</v>
      </c>
      <c r="BA77" s="28">
        <v>3.7231240421533585E-2</v>
      </c>
      <c r="BC77" s="34">
        <v>13378</v>
      </c>
      <c r="BD77" s="35">
        <v>58.240440368652344</v>
      </c>
      <c r="BE77" s="35">
        <v>0.30985370278358459</v>
      </c>
      <c r="BF77" s="33">
        <v>285</v>
      </c>
    </row>
    <row r="78" spans="1:58">
      <c r="A78" s="7">
        <v>77</v>
      </c>
      <c r="C78" s="11" t="s">
        <v>3</v>
      </c>
      <c r="D78" s="11" t="s">
        <v>7</v>
      </c>
      <c r="E78" s="11" t="s">
        <v>11</v>
      </c>
      <c r="F78" s="11" t="s">
        <v>18</v>
      </c>
      <c r="G78" s="11" t="s">
        <v>35</v>
      </c>
      <c r="H78" s="15" t="s">
        <v>125</v>
      </c>
      <c r="I78" s="11" t="s">
        <v>515</v>
      </c>
      <c r="J78" s="11">
        <v>63027000</v>
      </c>
      <c r="K78" s="11">
        <v>63027</v>
      </c>
      <c r="L78" s="12">
        <v>27441</v>
      </c>
      <c r="M78" s="12">
        <v>28677.501953125</v>
      </c>
      <c r="N78" s="13">
        <v>6.4909999999999997</v>
      </c>
      <c r="P78" s="20">
        <v>27441</v>
      </c>
      <c r="Q78" s="20">
        <v>27368</v>
      </c>
      <c r="R78" s="20">
        <v>4082</v>
      </c>
      <c r="S78" s="20">
        <v>4082</v>
      </c>
      <c r="T78" s="20">
        <v>1785</v>
      </c>
      <c r="U78" s="20">
        <v>1785</v>
      </c>
      <c r="V78" s="21">
        <v>2.0364506635814905E-3</v>
      </c>
      <c r="W78" s="21">
        <v>5.319403950124979E-3</v>
      </c>
      <c r="X78" s="21">
        <v>7.5905066914856434E-3</v>
      </c>
      <c r="Y78" s="21">
        <v>3.2029887661337852E-3</v>
      </c>
      <c r="Z78" s="21">
        <v>4.1476097426955457E-3</v>
      </c>
      <c r="AA78" s="21">
        <v>9.6456480026245117</v>
      </c>
      <c r="AC78" s="23">
        <v>0.95687997341156006</v>
      </c>
      <c r="AD78" s="23">
        <v>0.95433694124221802</v>
      </c>
      <c r="AE78" s="23">
        <v>0.98350000381469727</v>
      </c>
      <c r="AF78" s="23">
        <v>0.95687997341156006</v>
      </c>
      <c r="AG78" s="23">
        <v>0.98350000381469727</v>
      </c>
      <c r="AH78" s="23">
        <v>3.1674643978476524E-3</v>
      </c>
      <c r="AI78" s="23">
        <v>7.1560568176209927E-3</v>
      </c>
      <c r="AJ78" s="23">
        <v>6.4715389162302017E-3</v>
      </c>
      <c r="AK78" s="23">
        <v>5.851360349335314E-3</v>
      </c>
      <c r="AL78" s="23">
        <v>88.846450805664063</v>
      </c>
      <c r="AN78" s="25">
        <v>0.33893001079559326</v>
      </c>
      <c r="AO78" s="25">
        <v>2.634591655805707E-3</v>
      </c>
      <c r="AP78" s="25">
        <v>12.615069894306172</v>
      </c>
      <c r="AQ78" s="25">
        <v>3.5286303609609604E-3</v>
      </c>
      <c r="AR78" s="25">
        <v>3.1561903293428001E-3</v>
      </c>
      <c r="AS78" s="25">
        <v>46.939956665039063</v>
      </c>
      <c r="AU78" s="28">
        <v>40226.6796875</v>
      </c>
      <c r="AV78" s="28">
        <v>13.666284561157227</v>
      </c>
      <c r="AW78" s="28">
        <v>1.1356505155563354</v>
      </c>
      <c r="AX78" s="29">
        <v>28</v>
      </c>
      <c r="AY78" s="28">
        <v>40226.6796875</v>
      </c>
      <c r="AZ78" s="28">
        <v>78.465553283691406</v>
      </c>
      <c r="BA78" s="28">
        <v>0.65477108955383301</v>
      </c>
      <c r="BC78" s="34">
        <v>27441</v>
      </c>
      <c r="BD78" s="35">
        <v>6089.75</v>
      </c>
      <c r="BE78" s="35">
        <v>32.398994445800781</v>
      </c>
      <c r="BF78" s="33">
        <v>35</v>
      </c>
    </row>
    <row r="79" spans="1:58">
      <c r="A79" s="7">
        <v>78</v>
      </c>
      <c r="C79" s="11" t="s">
        <v>3</v>
      </c>
      <c r="D79" s="11" t="s">
        <v>7</v>
      </c>
      <c r="E79" s="11" t="s">
        <v>11</v>
      </c>
      <c r="F79" s="11" t="s">
        <v>18</v>
      </c>
      <c r="G79" s="11" t="s">
        <v>35</v>
      </c>
      <c r="H79" s="15" t="s">
        <v>126</v>
      </c>
      <c r="I79" s="11" t="s">
        <v>516</v>
      </c>
      <c r="J79" s="11">
        <v>63028000</v>
      </c>
      <c r="K79" s="11">
        <v>63028</v>
      </c>
      <c r="L79" s="12">
        <v>47522</v>
      </c>
      <c r="M79" s="12">
        <v>49663.359375</v>
      </c>
      <c r="N79" s="13">
        <v>59.710999999999999</v>
      </c>
      <c r="P79" s="20">
        <v>651</v>
      </c>
      <c r="Q79" s="20">
        <v>651</v>
      </c>
      <c r="R79" s="20">
        <v>55</v>
      </c>
      <c r="S79" s="20">
        <v>55</v>
      </c>
      <c r="T79" s="20">
        <v>80</v>
      </c>
      <c r="U79" s="20">
        <v>80</v>
      </c>
      <c r="V79" s="21">
        <v>4.8311991122318432E-5</v>
      </c>
      <c r="W79" s="21">
        <v>1.265321479877457E-4</v>
      </c>
      <c r="X79" s="21">
        <v>1.0227287566522136E-4</v>
      </c>
      <c r="Y79" s="21">
        <v>1.435513113392517E-4</v>
      </c>
      <c r="Z79" s="21">
        <v>9.8872419354540227E-5</v>
      </c>
      <c r="AA79" s="21">
        <v>0.22993689775466919</v>
      </c>
      <c r="AC79" s="23">
        <v>1.310999970883131E-2</v>
      </c>
      <c r="AD79" s="23">
        <v>1.3108255341649055E-2</v>
      </c>
      <c r="AE79" s="23">
        <v>0.95392000675201416</v>
      </c>
      <c r="AF79" s="23">
        <v>1.310999970883131E-2</v>
      </c>
      <c r="AG79" s="23">
        <v>0.95392000675201416</v>
      </c>
      <c r="AH79" s="23">
        <v>4.3396725232014433E-5</v>
      </c>
      <c r="AI79" s="23">
        <v>9.8291719041299075E-5</v>
      </c>
      <c r="AJ79" s="23">
        <v>6.276899017393589E-3</v>
      </c>
      <c r="AK79" s="23">
        <v>2.5783379081518796E-3</v>
      </c>
      <c r="AL79" s="23">
        <v>39.149215698242188</v>
      </c>
      <c r="AN79" s="25">
        <v>0.27204000949859619</v>
      </c>
      <c r="AO79" s="25">
        <v>2.1146382205188274E-3</v>
      </c>
      <c r="AP79" s="25">
        <v>6.4821428571428568</v>
      </c>
      <c r="AQ79" s="25">
        <v>1.8131557153537869E-3</v>
      </c>
      <c r="AR79" s="25">
        <v>1.9387477653495322E-3</v>
      </c>
      <c r="AS79" s="25">
        <v>28.83372688293457</v>
      </c>
      <c r="AU79" s="28">
        <v>259.55685424804687</v>
      </c>
      <c r="AV79" s="28">
        <v>8.8179737329483032E-2</v>
      </c>
      <c r="AW79" s="28">
        <v>-1.054631233215332</v>
      </c>
      <c r="AX79" s="29">
        <v>336</v>
      </c>
      <c r="AY79" s="28">
        <v>259.55685424804687</v>
      </c>
      <c r="AZ79" s="28">
        <v>0.50628769397735596</v>
      </c>
      <c r="BA79" s="28">
        <v>9.9999997764825821E-3</v>
      </c>
      <c r="BC79" s="34">
        <v>651</v>
      </c>
      <c r="BD79" s="35">
        <v>1.7709804773330688</v>
      </c>
      <c r="BE79" s="35">
        <v>9.4220591709017754E-3</v>
      </c>
      <c r="BF79" s="33">
        <v>375</v>
      </c>
    </row>
    <row r="80" spans="1:58">
      <c r="A80" s="7">
        <v>79</v>
      </c>
      <c r="C80" s="11" t="s">
        <v>3</v>
      </c>
      <c r="D80" s="11" t="s">
        <v>7</v>
      </c>
      <c r="E80" s="11" t="s">
        <v>11</v>
      </c>
      <c r="F80" s="11" t="s">
        <v>18</v>
      </c>
      <c r="G80" s="11" t="s">
        <v>35</v>
      </c>
      <c r="H80" s="15" t="s">
        <v>127</v>
      </c>
      <c r="I80" s="11" t="s">
        <v>517</v>
      </c>
      <c r="J80" s="11">
        <v>63029000</v>
      </c>
      <c r="K80" s="11">
        <v>63029</v>
      </c>
      <c r="L80" s="12">
        <v>35069</v>
      </c>
      <c r="M80" s="12">
        <v>36649.22265625</v>
      </c>
      <c r="N80" s="13">
        <v>45.456000000000003</v>
      </c>
      <c r="P80" s="20">
        <v>35069</v>
      </c>
      <c r="Q80" s="20">
        <v>2024</v>
      </c>
      <c r="R80" s="20">
        <v>160</v>
      </c>
      <c r="S80" s="20">
        <v>160</v>
      </c>
      <c r="T80" s="20">
        <v>220</v>
      </c>
      <c r="U80" s="20">
        <v>220</v>
      </c>
      <c r="V80" s="21">
        <v>2.6025394909083843E-3</v>
      </c>
      <c r="W80" s="21">
        <v>3.9339644717983902E-4</v>
      </c>
      <c r="X80" s="21">
        <v>2.975210954900831E-4</v>
      </c>
      <c r="Y80" s="21">
        <v>3.9476613164879382E-4</v>
      </c>
      <c r="Z80" s="21">
        <v>1.1265348181477293E-3</v>
      </c>
      <c r="AA80" s="21">
        <v>2.6198601722717285</v>
      </c>
      <c r="AC80" s="23">
        <v>0.95687997341156006</v>
      </c>
      <c r="AD80" s="23">
        <v>5.5226273834705353E-2</v>
      </c>
      <c r="AE80" s="23">
        <v>4.983999952673912E-2</v>
      </c>
      <c r="AF80" s="23">
        <v>0.95687997341156006</v>
      </c>
      <c r="AG80" s="23">
        <v>4.983999952673912E-2</v>
      </c>
      <c r="AH80" s="23">
        <v>3.1674643978476524E-3</v>
      </c>
      <c r="AI80" s="23">
        <v>4.1411197162233293E-4</v>
      </c>
      <c r="AJ80" s="23">
        <v>3.2795270089991391E-4</v>
      </c>
      <c r="AK80" s="23">
        <v>1.0892204280433533E-3</v>
      </c>
      <c r="AL80" s="23">
        <v>16.538610458374023</v>
      </c>
      <c r="AN80" s="25">
        <v>0.2515299916267395</v>
      </c>
      <c r="AO80" s="25">
        <v>1.9552083685994148E-3</v>
      </c>
      <c r="AP80" s="25">
        <v>15.296098793151838</v>
      </c>
      <c r="AQ80" s="25">
        <v>4.2785555124282837E-3</v>
      </c>
      <c r="AR80" s="25">
        <v>3.3106919526987057E-3</v>
      </c>
      <c r="AS80" s="25">
        <v>49.237754821777344</v>
      </c>
      <c r="AU80" s="28">
        <v>2133.4150390625</v>
      </c>
      <c r="AV80" s="28">
        <v>0.7247890830039978</v>
      </c>
      <c r="AW80" s="28">
        <v>-0.13978835940361023</v>
      </c>
      <c r="AX80" s="29">
        <v>207</v>
      </c>
      <c r="AY80" s="28">
        <v>2133.4150390625</v>
      </c>
      <c r="AZ80" s="28">
        <v>4.161407470703125</v>
      </c>
      <c r="BA80" s="28">
        <v>2.0082281902432442E-2</v>
      </c>
      <c r="BC80" s="34">
        <v>35069</v>
      </c>
      <c r="BD80" s="35">
        <v>177.14390563964844</v>
      </c>
      <c r="BE80" s="35">
        <v>0.94244980812072754</v>
      </c>
      <c r="BF80" s="33">
        <v>187</v>
      </c>
    </row>
    <row r="81" spans="1:58">
      <c r="A81" s="7">
        <v>80</v>
      </c>
      <c r="C81" s="11" t="s">
        <v>3</v>
      </c>
      <c r="D81" s="11" t="s">
        <v>7</v>
      </c>
      <c r="E81" s="11" t="s">
        <v>11</v>
      </c>
      <c r="F81" s="11" t="s">
        <v>18</v>
      </c>
      <c r="G81" s="11" t="s">
        <v>35</v>
      </c>
      <c r="H81" s="15" t="s">
        <v>128</v>
      </c>
      <c r="I81" s="11" t="s">
        <v>518</v>
      </c>
      <c r="J81" s="11">
        <v>63030000</v>
      </c>
      <c r="K81" s="11">
        <v>63030</v>
      </c>
      <c r="L81" s="12">
        <v>64545</v>
      </c>
      <c r="M81" s="12">
        <v>67453.421875</v>
      </c>
      <c r="N81" s="13">
        <v>74.159000000000006</v>
      </c>
      <c r="P81" s="20">
        <v>5391</v>
      </c>
      <c r="Q81" s="20">
        <v>5391</v>
      </c>
      <c r="R81" s="20">
        <v>361</v>
      </c>
      <c r="S81" s="20">
        <v>361</v>
      </c>
      <c r="T81" s="20">
        <v>34</v>
      </c>
      <c r="U81" s="20">
        <v>34</v>
      </c>
      <c r="V81" s="21">
        <v>4.0007673669606447E-4</v>
      </c>
      <c r="W81" s="21">
        <v>1.0478261392563581E-3</v>
      </c>
      <c r="X81" s="21">
        <v>6.7128194496035576E-4</v>
      </c>
      <c r="Y81" s="21">
        <v>6.1009308410575613E-5</v>
      </c>
      <c r="Z81" s="21">
        <v>4.7872503626146469E-4</v>
      </c>
      <c r="AA81" s="21">
        <v>1.1133190393447876</v>
      </c>
      <c r="AC81" s="23">
        <v>7.9920001327991486E-2</v>
      </c>
      <c r="AD81" s="23">
        <v>7.9921819269657135E-2</v>
      </c>
      <c r="AE81" s="23">
        <v>0.3370400071144104</v>
      </c>
      <c r="AF81" s="23">
        <v>7.9920001327991486E-2</v>
      </c>
      <c r="AG81" s="23">
        <v>0.3370400071144104</v>
      </c>
      <c r="AH81" s="23">
        <v>2.6455119950696826E-4</v>
      </c>
      <c r="AI81" s="23">
        <v>5.9929053531959653E-4</v>
      </c>
      <c r="AJ81" s="23">
        <v>2.2177605424076319E-3</v>
      </c>
      <c r="AK81" s="23">
        <v>1.1663346471424928E-3</v>
      </c>
      <c r="AL81" s="23">
        <v>17.709505081176758</v>
      </c>
      <c r="AN81" s="25">
        <v>0.20546999573707581</v>
      </c>
      <c r="AO81" s="25">
        <v>1.5971719985827804E-3</v>
      </c>
      <c r="AP81" s="25">
        <v>6.3310344827586214</v>
      </c>
      <c r="AQ81" s="25">
        <v>1.7708883387967944E-3</v>
      </c>
      <c r="AR81" s="25">
        <v>1.6985213161289522E-3</v>
      </c>
      <c r="AS81" s="25">
        <v>25.260997772216797</v>
      </c>
      <c r="AU81" s="28">
        <v>498.05413818359375</v>
      </c>
      <c r="AV81" s="28">
        <v>0.16920486092567444</v>
      </c>
      <c r="AW81" s="28">
        <v>-0.77158719301223755</v>
      </c>
      <c r="AX81" s="29">
        <v>311</v>
      </c>
      <c r="AY81" s="28">
        <v>498.05413818359375</v>
      </c>
      <c r="AZ81" s="28">
        <v>0.97149693965911865</v>
      </c>
      <c r="BA81" s="28">
        <v>2.4618469178676605E-2</v>
      </c>
      <c r="BC81" s="34">
        <v>5391</v>
      </c>
      <c r="BD81" s="35">
        <v>27.269601821899414</v>
      </c>
      <c r="BE81" s="35">
        <v>0.14508108794689178</v>
      </c>
      <c r="BF81" s="33">
        <v>326</v>
      </c>
    </row>
    <row r="82" spans="1:58">
      <c r="A82" s="7">
        <v>81</v>
      </c>
      <c r="C82" s="11" t="s">
        <v>3</v>
      </c>
      <c r="D82" s="11" t="s">
        <v>7</v>
      </c>
      <c r="E82" s="11" t="s">
        <v>11</v>
      </c>
      <c r="F82" s="11" t="s">
        <v>18</v>
      </c>
      <c r="G82" s="11" t="s">
        <v>35</v>
      </c>
      <c r="H82" s="15" t="s">
        <v>129</v>
      </c>
      <c r="I82" s="11" t="s">
        <v>519</v>
      </c>
      <c r="J82" s="11">
        <v>63031000</v>
      </c>
      <c r="K82" s="11">
        <v>63031</v>
      </c>
      <c r="L82" s="12">
        <v>21785</v>
      </c>
      <c r="M82" s="12">
        <v>22766.640625</v>
      </c>
      <c r="N82" s="13">
        <v>42.725999999999999</v>
      </c>
      <c r="P82" s="20">
        <v>21785</v>
      </c>
      <c r="Q82" s="20">
        <v>2052</v>
      </c>
      <c r="R82" s="20">
        <v>88</v>
      </c>
      <c r="S82" s="20">
        <v>88</v>
      </c>
      <c r="T82" s="20">
        <v>190</v>
      </c>
      <c r="U82" s="20">
        <v>190</v>
      </c>
      <c r="V82" s="21">
        <v>1.6167077701538801E-3</v>
      </c>
      <c r="W82" s="21">
        <v>3.9883868885226548E-4</v>
      </c>
      <c r="X82" s="21">
        <v>1.6363660688512027E-4</v>
      </c>
      <c r="Y82" s="21">
        <v>3.4093437716364861E-4</v>
      </c>
      <c r="Z82" s="21">
        <v>7.4619191038668325E-4</v>
      </c>
      <c r="AA82" s="21">
        <v>1.7353378534317017</v>
      </c>
      <c r="AC82" s="23">
        <v>0.95687997341156006</v>
      </c>
      <c r="AD82" s="23">
        <v>9.0131871402263641E-2</v>
      </c>
      <c r="AE82" s="23">
        <v>5.8699999004602432E-2</v>
      </c>
      <c r="AF82" s="23">
        <v>0.95687997341156006</v>
      </c>
      <c r="AG82" s="23">
        <v>5.8699999004602432E-2</v>
      </c>
      <c r="AH82" s="23">
        <v>3.1674643978476524E-3</v>
      </c>
      <c r="AI82" s="23">
        <v>6.7585019860416651E-4</v>
      </c>
      <c r="AJ82" s="23">
        <v>3.8625247543677688E-4</v>
      </c>
      <c r="AK82" s="23">
        <v>1.2013507130193026E-3</v>
      </c>
      <c r="AL82" s="23">
        <v>18.241184234619141</v>
      </c>
      <c r="AN82" s="25">
        <v>0.24063999950885773</v>
      </c>
      <c r="AO82" s="25">
        <v>1.8705576658248901E-3</v>
      </c>
      <c r="AP82" s="25">
        <v>7.7952492472398802</v>
      </c>
      <c r="AQ82" s="25">
        <v>2.1804519928991795E-3</v>
      </c>
      <c r="AR82" s="25">
        <v>2.0513557330747302E-3</v>
      </c>
      <c r="AS82" s="25">
        <v>30.508472442626953</v>
      </c>
      <c r="AU82" s="28">
        <v>965.7340087890625</v>
      </c>
      <c r="AV82" s="28">
        <v>0.3280906081199646</v>
      </c>
      <c r="AW82" s="28">
        <v>-0.48400619626045227</v>
      </c>
      <c r="AX82" s="29">
        <v>265</v>
      </c>
      <c r="AY82" s="28">
        <v>965.7340087890625</v>
      </c>
      <c r="AZ82" s="28">
        <v>1.8837462663650513</v>
      </c>
      <c r="BA82" s="28">
        <v>1.7780400812625885E-2</v>
      </c>
      <c r="BC82" s="34">
        <v>21785</v>
      </c>
      <c r="BD82" s="35">
        <v>93.210945129394531</v>
      </c>
      <c r="BE82" s="35">
        <v>0.49590551853179932</v>
      </c>
      <c r="BF82" s="33">
        <v>249</v>
      </c>
    </row>
    <row r="83" spans="1:58">
      <c r="A83" s="7">
        <v>82</v>
      </c>
      <c r="C83" s="11" t="s">
        <v>3</v>
      </c>
      <c r="D83" s="11" t="s">
        <v>7</v>
      </c>
      <c r="E83" s="11" t="s">
        <v>11</v>
      </c>
      <c r="F83" s="11" t="s">
        <v>18</v>
      </c>
      <c r="G83" s="11" t="s">
        <v>35</v>
      </c>
      <c r="H83" s="15" t="s">
        <v>130</v>
      </c>
      <c r="I83" s="11" t="s">
        <v>520</v>
      </c>
      <c r="J83" s="11">
        <v>63032000</v>
      </c>
      <c r="K83" s="11">
        <v>63032</v>
      </c>
      <c r="L83" s="12">
        <v>22174</v>
      </c>
      <c r="M83" s="12">
        <v>23173.16796875</v>
      </c>
      <c r="N83" s="13">
        <v>48.902000000000001</v>
      </c>
      <c r="P83" s="20">
        <v>22174</v>
      </c>
      <c r="Q83" s="20">
        <v>1465</v>
      </c>
      <c r="R83" s="20">
        <v>49</v>
      </c>
      <c r="S83" s="20">
        <v>49</v>
      </c>
      <c r="T83" s="20">
        <v>121</v>
      </c>
      <c r="U83" s="20">
        <v>121</v>
      </c>
      <c r="V83" s="21">
        <v>1.6455762088298798E-3</v>
      </c>
      <c r="W83" s="21">
        <v>2.8474594000726938E-4</v>
      </c>
      <c r="X83" s="21">
        <v>9.1115834948141128E-5</v>
      </c>
      <c r="Y83" s="21">
        <v>2.1712137095164508E-4</v>
      </c>
      <c r="Z83" s="21">
        <v>6.8772315093978888E-4</v>
      </c>
      <c r="AA83" s="21">
        <v>1.5993634462356567</v>
      </c>
      <c r="AC83" s="23">
        <v>0.95687997341156006</v>
      </c>
      <c r="AD83" s="23">
        <v>6.3219666481018066E-2</v>
      </c>
      <c r="AE83" s="23">
        <v>3.5270001739263535E-2</v>
      </c>
      <c r="AF83" s="23">
        <v>0.95687997341156006</v>
      </c>
      <c r="AG83" s="23">
        <v>3.5270001739263535E-2</v>
      </c>
      <c r="AH83" s="23">
        <v>3.1674643978476524E-3</v>
      </c>
      <c r="AI83" s="23">
        <v>4.7405011719092727E-4</v>
      </c>
      <c r="AJ83" s="23">
        <v>2.3208050697576255E-4</v>
      </c>
      <c r="AK83" s="23">
        <v>1.0708068739492631E-3</v>
      </c>
      <c r="AL83" s="23">
        <v>16.25901985168457</v>
      </c>
      <c r="AN83" s="25">
        <v>0.15880000591278076</v>
      </c>
      <c r="AO83" s="25">
        <v>1.234393916092813E-3</v>
      </c>
      <c r="AP83" s="25">
        <v>1.205377839592026</v>
      </c>
      <c r="AQ83" s="25">
        <v>3.3716284087859094E-4</v>
      </c>
      <c r="AR83" s="25">
        <v>7.1093275497146214E-4</v>
      </c>
      <c r="AS83" s="25">
        <v>10.573238372802734</v>
      </c>
      <c r="AU83" s="28">
        <v>274.94735717773437</v>
      </c>
      <c r="AV83" s="28">
        <v>9.3408375978469849E-2</v>
      </c>
      <c r="AW83" s="28">
        <v>-1.0296142101287842</v>
      </c>
      <c r="AX83" s="29">
        <v>335</v>
      </c>
      <c r="AY83" s="28">
        <v>274.94735717773437</v>
      </c>
      <c r="AZ83" s="28">
        <v>0.5363081693649292</v>
      </c>
      <c r="BA83" s="28">
        <v>9.9999997764825821E-3</v>
      </c>
      <c r="BC83" s="34">
        <v>22174</v>
      </c>
      <c r="BD83" s="35">
        <v>35.212310791015625</v>
      </c>
      <c r="BE83" s="35">
        <v>0.18733829259872437</v>
      </c>
      <c r="BF83" s="33">
        <v>317</v>
      </c>
    </row>
    <row r="84" spans="1:58">
      <c r="A84" s="7">
        <v>83</v>
      </c>
      <c r="C84" s="11" t="s">
        <v>3</v>
      </c>
      <c r="D84" s="11" t="s">
        <v>7</v>
      </c>
      <c r="E84" s="11" t="s">
        <v>11</v>
      </c>
      <c r="F84" s="11" t="s">
        <v>18</v>
      </c>
      <c r="G84" s="11" t="s">
        <v>35</v>
      </c>
      <c r="H84" s="15" t="s">
        <v>131</v>
      </c>
      <c r="I84" s="11" t="s">
        <v>521</v>
      </c>
      <c r="J84" s="11">
        <v>63034000</v>
      </c>
      <c r="K84" s="11">
        <v>63034</v>
      </c>
      <c r="L84" s="12">
        <v>82572</v>
      </c>
      <c r="M84" s="12">
        <v>86292.7265625</v>
      </c>
      <c r="N84" s="13">
        <v>66.534999999999997</v>
      </c>
      <c r="P84" s="20">
        <v>7690</v>
      </c>
      <c r="Q84" s="20">
        <v>7690</v>
      </c>
      <c r="R84" s="20">
        <v>0</v>
      </c>
      <c r="S84" s="20">
        <v>0</v>
      </c>
      <c r="T84" s="20">
        <v>0</v>
      </c>
      <c r="U84" s="20">
        <v>0</v>
      </c>
      <c r="V84" s="21">
        <v>5.7069002650678158E-4</v>
      </c>
      <c r="W84" s="21">
        <v>1.494673197157681E-3</v>
      </c>
      <c r="X84" s="21">
        <v>0</v>
      </c>
      <c r="Y84" s="21">
        <v>0</v>
      </c>
      <c r="Z84" s="21">
        <v>4.4338954905650228E-4</v>
      </c>
      <c r="AA84" s="21">
        <v>1.0311431884765625</v>
      </c>
      <c r="AC84" s="23">
        <v>8.9120000600814819E-2</v>
      </c>
      <c r="AD84" s="23">
        <v>8.911527693271637E-2</v>
      </c>
      <c r="AE84" s="23">
        <v>0</v>
      </c>
      <c r="AF84" s="23">
        <v>8.9120000600814819E-2</v>
      </c>
      <c r="AG84" s="23">
        <v>0</v>
      </c>
      <c r="AH84" s="23">
        <v>2.9500504024326801E-4</v>
      </c>
      <c r="AI84" s="23">
        <v>6.682272651232779E-4</v>
      </c>
      <c r="AJ84" s="23">
        <v>0</v>
      </c>
      <c r="AK84" s="23">
        <v>3.02248292596704E-4</v>
      </c>
      <c r="AL84" s="23">
        <v>4.5893068313598633</v>
      </c>
      <c r="AN84" s="25">
        <v>0.15783999860286713</v>
      </c>
      <c r="AO84" s="25">
        <v>1.2269315775483847E-3</v>
      </c>
      <c r="AP84" s="25">
        <v>5.9664246823956439</v>
      </c>
      <c r="AQ84" s="25">
        <v>1.6689014155417681E-3</v>
      </c>
      <c r="AR84" s="25">
        <v>1.4847849343566004E-3</v>
      </c>
      <c r="AS84" s="25">
        <v>22.082235336303711</v>
      </c>
      <c r="AU84" s="28">
        <v>104.49826812744141</v>
      </c>
      <c r="AV84" s="28">
        <v>3.5501390695571899E-2</v>
      </c>
      <c r="AW84" s="28">
        <v>-1.4497545957565308</v>
      </c>
      <c r="AX84" s="29">
        <v>352</v>
      </c>
      <c r="AY84" s="28">
        <v>104.49826812744141</v>
      </c>
      <c r="AZ84" s="28">
        <v>0.20383274555206299</v>
      </c>
      <c r="BA84" s="28">
        <v>9.9999997764825821E-3</v>
      </c>
      <c r="BC84" s="34">
        <v>7690</v>
      </c>
      <c r="BD84" s="35">
        <v>12.137895584106445</v>
      </c>
      <c r="BE84" s="35">
        <v>6.4576640725135803E-2</v>
      </c>
      <c r="BF84" s="33">
        <v>345</v>
      </c>
    </row>
    <row r="85" spans="1:58">
      <c r="A85" s="7">
        <v>84</v>
      </c>
      <c r="C85" s="11" t="s">
        <v>3</v>
      </c>
      <c r="D85" s="11" t="s">
        <v>7</v>
      </c>
      <c r="E85" s="11" t="s">
        <v>11</v>
      </c>
      <c r="F85" s="11" t="s">
        <v>18</v>
      </c>
      <c r="G85" s="11" t="s">
        <v>35</v>
      </c>
      <c r="H85" s="15" t="s">
        <v>132</v>
      </c>
      <c r="I85" s="11" t="s">
        <v>522</v>
      </c>
      <c r="J85" s="11">
        <v>63035000</v>
      </c>
      <c r="K85" s="11">
        <v>63035</v>
      </c>
      <c r="L85" s="12">
        <v>79663</v>
      </c>
      <c r="M85" s="12">
        <v>83252.640625</v>
      </c>
      <c r="N85" s="13">
        <v>15.416</v>
      </c>
      <c r="P85" s="20">
        <v>79663</v>
      </c>
      <c r="Q85" s="20">
        <v>71167</v>
      </c>
      <c r="R85" s="20">
        <v>7186</v>
      </c>
      <c r="S85" s="20">
        <v>7186</v>
      </c>
      <c r="T85" s="20">
        <v>8285</v>
      </c>
      <c r="U85" s="20">
        <v>8285</v>
      </c>
      <c r="V85" s="21">
        <v>5.9119481593370438E-3</v>
      </c>
      <c r="W85" s="21">
        <v>1.3832433149218559E-2</v>
      </c>
      <c r="X85" s="21">
        <v>1.3362416066229343E-2</v>
      </c>
      <c r="Y85" s="21">
        <v>1.4866532757878304E-2</v>
      </c>
      <c r="Z85" s="21">
        <v>1.1296802310389074E-2</v>
      </c>
      <c r="AA85" s="21">
        <v>26.271751403808594</v>
      </c>
      <c r="AC85" s="23">
        <v>0.95687997341156006</v>
      </c>
      <c r="AD85" s="23">
        <v>0.8548317551612854</v>
      </c>
      <c r="AE85" s="23">
        <v>0.89335000514984131</v>
      </c>
      <c r="AF85" s="23">
        <v>0.95687997341156006</v>
      </c>
      <c r="AG85" s="23">
        <v>0.89335000514984131</v>
      </c>
      <c r="AH85" s="23">
        <v>3.1674643978476524E-3</v>
      </c>
      <c r="AI85" s="23">
        <v>6.4099212177097797E-3</v>
      </c>
      <c r="AJ85" s="23">
        <v>5.8783418498933315E-3</v>
      </c>
      <c r="AK85" s="23">
        <v>5.3593376062269433E-3</v>
      </c>
      <c r="AL85" s="23">
        <v>81.375625610351563</v>
      </c>
      <c r="AN85" s="25">
        <v>0.22725999355316162</v>
      </c>
      <c r="AO85" s="25">
        <v>1.766551285982132E-3</v>
      </c>
      <c r="AP85" s="25">
        <v>7.9537651636530091</v>
      </c>
      <c r="AQ85" s="25">
        <v>2.2247913293540478E-3</v>
      </c>
      <c r="AR85" s="25">
        <v>2.0338969807559004E-3</v>
      </c>
      <c r="AS85" s="25">
        <v>30.248819351196289</v>
      </c>
      <c r="AU85" s="28">
        <v>64668.3515625</v>
      </c>
      <c r="AV85" s="28">
        <v>21.969900131225586</v>
      </c>
      <c r="AW85" s="28">
        <v>1.3418281078338623</v>
      </c>
      <c r="AX85" s="29">
        <v>1</v>
      </c>
      <c r="AY85" s="28">
        <v>51266.671875</v>
      </c>
      <c r="AZ85" s="28">
        <v>100</v>
      </c>
      <c r="BA85" s="28">
        <v>0.39705166220664978</v>
      </c>
      <c r="BC85" s="34">
        <v>79663</v>
      </c>
      <c r="BD85" s="35">
        <v>7188.3076171875</v>
      </c>
      <c r="BE85" s="35">
        <v>38.24359130859375</v>
      </c>
      <c r="BF85" s="33">
        <v>25</v>
      </c>
    </row>
    <row r="86" spans="1:58">
      <c r="A86" s="7">
        <v>85</v>
      </c>
      <c r="C86" s="11" t="s">
        <v>3</v>
      </c>
      <c r="D86" s="11" t="s">
        <v>7</v>
      </c>
      <c r="E86" s="11" t="s">
        <v>11</v>
      </c>
      <c r="F86" s="11" t="s">
        <v>18</v>
      </c>
      <c r="G86" s="11" t="s">
        <v>35</v>
      </c>
      <c r="H86" s="15" t="s">
        <v>133</v>
      </c>
      <c r="I86" s="11" t="s">
        <v>523</v>
      </c>
      <c r="J86" s="11">
        <v>63036000</v>
      </c>
      <c r="K86" s="11">
        <v>63036</v>
      </c>
      <c r="L86" s="12">
        <v>43614</v>
      </c>
      <c r="M86" s="12">
        <v>45579.26171875</v>
      </c>
      <c r="N86" s="13">
        <v>61.012999999999998</v>
      </c>
      <c r="P86" s="20">
        <v>4577</v>
      </c>
      <c r="Q86" s="20">
        <v>4577</v>
      </c>
      <c r="R86" s="20">
        <v>61</v>
      </c>
      <c r="S86" s="20">
        <v>61</v>
      </c>
      <c r="T86" s="20">
        <v>1071</v>
      </c>
      <c r="U86" s="20">
        <v>1071</v>
      </c>
      <c r="V86" s="21">
        <v>3.3966818591579795E-4</v>
      </c>
      <c r="W86" s="21">
        <v>8.8961236178874969E-4</v>
      </c>
      <c r="X86" s="21">
        <v>1.134299163823016E-4</v>
      </c>
      <c r="Y86" s="21">
        <v>1.9217932131141424E-3</v>
      </c>
      <c r="Z86" s="21">
        <v>8.0137894876125494E-4</v>
      </c>
      <c r="AA86" s="21">
        <v>1.863680362701416</v>
      </c>
      <c r="AC86" s="23">
        <v>0.10041999816894531</v>
      </c>
      <c r="AD86" s="23">
        <v>0.10041847825050354</v>
      </c>
      <c r="AE86" s="23">
        <v>1.1376899480819702</v>
      </c>
      <c r="AF86" s="23">
        <v>0.10041999816894531</v>
      </c>
      <c r="AG86" s="23">
        <v>1</v>
      </c>
      <c r="AH86" s="23">
        <v>3.3241030178032815E-4</v>
      </c>
      <c r="AI86" s="23">
        <v>7.529839058406651E-4</v>
      </c>
      <c r="AJ86" s="23">
        <v>6.580110639333725E-3</v>
      </c>
      <c r="AK86" s="23">
        <v>2.9968613761978242E-3</v>
      </c>
      <c r="AL86" s="23">
        <v>45.504032135009766</v>
      </c>
      <c r="AN86" s="25">
        <v>0.11535999923944473</v>
      </c>
      <c r="AO86" s="25">
        <v>8.9672341709956527E-4</v>
      </c>
      <c r="AP86" s="25">
        <v>3.0269553689792312</v>
      </c>
      <c r="AQ86" s="25">
        <v>8.4668630734086037E-4</v>
      </c>
      <c r="AR86" s="25">
        <v>8.6753084419721174E-4</v>
      </c>
      <c r="AS86" s="25">
        <v>12.902218818664551</v>
      </c>
      <c r="AU86" s="28">
        <v>1094.1722412109375</v>
      </c>
      <c r="AV86" s="28">
        <v>0.3717251718044281</v>
      </c>
      <c r="AW86" s="28">
        <v>-0.42977803945541382</v>
      </c>
      <c r="AX86" s="29">
        <v>257</v>
      </c>
      <c r="AY86" s="28">
        <v>1094.1722412109375</v>
      </c>
      <c r="AZ86" s="28">
        <v>2.1342759132385254</v>
      </c>
      <c r="BA86" s="28">
        <v>9.9999997764825821E-3</v>
      </c>
      <c r="BC86" s="34">
        <v>4577</v>
      </c>
      <c r="BD86" s="35">
        <v>5.280026912689209</v>
      </c>
      <c r="BE86" s="35">
        <v>2.8091063722968102E-2</v>
      </c>
      <c r="BF86" s="33">
        <v>360</v>
      </c>
    </row>
    <row r="87" spans="1:58">
      <c r="A87" s="7">
        <v>86</v>
      </c>
      <c r="C87" s="11" t="s">
        <v>3</v>
      </c>
      <c r="D87" s="11" t="s">
        <v>7</v>
      </c>
      <c r="E87" s="11" t="s">
        <v>11</v>
      </c>
      <c r="F87" s="11" t="s">
        <v>18</v>
      </c>
      <c r="G87" s="11" t="s">
        <v>35</v>
      </c>
      <c r="H87" s="15" t="s">
        <v>134</v>
      </c>
      <c r="I87" s="11" t="s">
        <v>524</v>
      </c>
      <c r="J87" s="11">
        <v>63037000</v>
      </c>
      <c r="K87" s="11">
        <v>63037</v>
      </c>
      <c r="L87" s="12">
        <v>70955</v>
      </c>
      <c r="M87" s="12">
        <v>74152.2578125</v>
      </c>
      <c r="N87" s="13">
        <v>42.045999999999999</v>
      </c>
      <c r="P87" s="20">
        <v>70995</v>
      </c>
      <c r="Q87" s="20">
        <v>24385</v>
      </c>
      <c r="R87" s="20">
        <v>189</v>
      </c>
      <c r="S87" s="20">
        <v>189</v>
      </c>
      <c r="T87" s="20">
        <v>1752</v>
      </c>
      <c r="U87" s="20">
        <v>1752</v>
      </c>
      <c r="V87" s="21">
        <v>5.2686790004372597E-3</v>
      </c>
      <c r="W87" s="21">
        <v>4.7396104782819748E-3</v>
      </c>
      <c r="X87" s="21">
        <v>3.5144679713994265E-4</v>
      </c>
      <c r="Y87" s="21">
        <v>3.1437738798558712E-3</v>
      </c>
      <c r="Z87" s="21">
        <v>3.5039702677282904E-3</v>
      </c>
      <c r="AA87" s="21">
        <v>8.1488046646118164</v>
      </c>
      <c r="AC87" s="23">
        <v>0.9574199914932251</v>
      </c>
      <c r="AD87" s="23">
        <v>0.32885041832923889</v>
      </c>
      <c r="AE87" s="23">
        <v>0.12576000392436981</v>
      </c>
      <c r="AF87" s="23">
        <v>0.9574199914932251</v>
      </c>
      <c r="AG87" s="23">
        <v>0.12576000392436981</v>
      </c>
      <c r="AH87" s="23">
        <v>3.1692518386989832E-3</v>
      </c>
      <c r="AI87" s="23">
        <v>2.4658716283738613E-3</v>
      </c>
      <c r="AJ87" s="23">
        <v>8.2751474110409617E-4</v>
      </c>
      <c r="AK87" s="23">
        <v>1.9858452102534665E-3</v>
      </c>
      <c r="AL87" s="23">
        <v>30.152868270874023</v>
      </c>
      <c r="AN87" s="25">
        <v>0.20532999932765961</v>
      </c>
      <c r="AO87" s="25">
        <v>1.5960837481543422E-3</v>
      </c>
      <c r="AP87" s="25">
        <v>1.7792364829849714</v>
      </c>
      <c r="AQ87" s="25">
        <v>4.9767998280003667E-4</v>
      </c>
      <c r="AR87" s="25">
        <v>9.5525472843369888E-4</v>
      </c>
      <c r="AS87" s="25">
        <v>14.206878662109375</v>
      </c>
      <c r="AU87" s="28">
        <v>3490.769775390625</v>
      </c>
      <c r="AV87" s="28">
        <v>1.1859257221221924</v>
      </c>
      <c r="AW87" s="28">
        <v>7.4057489633560181E-2</v>
      </c>
      <c r="AX87" s="29">
        <v>177</v>
      </c>
      <c r="AY87" s="28">
        <v>3490.769775390625</v>
      </c>
      <c r="AZ87" s="28">
        <v>6.8090429306030273</v>
      </c>
      <c r="BA87" s="28">
        <v>1.1724525131285191E-2</v>
      </c>
      <c r="BC87" s="34">
        <v>70995</v>
      </c>
      <c r="BD87" s="35">
        <v>170.91313171386719</v>
      </c>
      <c r="BE87" s="35">
        <v>0.90930062532424927</v>
      </c>
      <c r="BF87" s="33">
        <v>192</v>
      </c>
    </row>
    <row r="88" spans="1:58">
      <c r="A88" s="7">
        <v>87</v>
      </c>
      <c r="C88" s="11" t="s">
        <v>3</v>
      </c>
      <c r="D88" s="11" t="s">
        <v>7</v>
      </c>
      <c r="E88" s="11" t="s">
        <v>11</v>
      </c>
      <c r="F88" s="11" t="s">
        <v>18</v>
      </c>
      <c r="G88" s="11" t="s">
        <v>35</v>
      </c>
      <c r="H88" s="15" t="s">
        <v>135</v>
      </c>
      <c r="I88" s="11" t="s">
        <v>525</v>
      </c>
      <c r="J88" s="11">
        <v>63038000</v>
      </c>
      <c r="K88" s="11">
        <v>63038</v>
      </c>
      <c r="L88" s="12">
        <v>33650</v>
      </c>
      <c r="M88" s="12">
        <v>35166.28125</v>
      </c>
      <c r="N88" s="13">
        <v>5.8659999999999997</v>
      </c>
      <c r="P88" s="20">
        <v>33650</v>
      </c>
      <c r="Q88" s="20">
        <v>38905</v>
      </c>
      <c r="R88" s="20">
        <v>4006</v>
      </c>
      <c r="S88" s="20">
        <v>4006</v>
      </c>
      <c r="T88" s="20">
        <v>2694</v>
      </c>
      <c r="U88" s="20">
        <v>2694</v>
      </c>
      <c r="V88" s="21">
        <v>2.4972327519208193E-3</v>
      </c>
      <c r="W88" s="21">
        <v>7.5618023984134197E-3</v>
      </c>
      <c r="X88" s="21">
        <v>7.4491845443844795E-3</v>
      </c>
      <c r="Y88" s="21">
        <v>4.8340903595089912E-3</v>
      </c>
      <c r="Z88" s="21">
        <v>5.0802850444281976E-3</v>
      </c>
      <c r="AA88" s="21">
        <v>11.814669609069824</v>
      </c>
      <c r="AC88" s="23">
        <v>0.95687997341156006</v>
      </c>
      <c r="AD88" s="23">
        <v>1.1063154935836792</v>
      </c>
      <c r="AE88" s="23">
        <v>0.91589999198913574</v>
      </c>
      <c r="AF88" s="23">
        <v>0.95687997341156006</v>
      </c>
      <c r="AG88" s="23">
        <v>0.91589999198913574</v>
      </c>
      <c r="AH88" s="23">
        <v>3.1674643978476524E-3</v>
      </c>
      <c r="AI88" s="23">
        <v>8.2956617698073387E-3</v>
      </c>
      <c r="AJ88" s="23">
        <v>6.0267234221100807E-3</v>
      </c>
      <c r="AK88" s="23">
        <v>6.0575401737217489E-3</v>
      </c>
      <c r="AL88" s="23">
        <v>91.977058410644531</v>
      </c>
      <c r="AN88" s="25">
        <v>0.42421001195907593</v>
      </c>
      <c r="AO88" s="25">
        <v>3.2974954228848219E-3</v>
      </c>
      <c r="AP88" s="25">
        <v>9.7392229909526336</v>
      </c>
      <c r="AQ88" s="25">
        <v>2.7242114301770926E-3</v>
      </c>
      <c r="AR88" s="25">
        <v>2.9630309657733443E-3</v>
      </c>
      <c r="AS88" s="25">
        <v>44.067222595214844</v>
      </c>
      <c r="AU88" s="28">
        <v>47886.90625</v>
      </c>
      <c r="AV88" s="28">
        <v>16.268707275390625</v>
      </c>
      <c r="AW88" s="28">
        <v>1.211353063583374</v>
      </c>
      <c r="AX88" s="29">
        <v>23</v>
      </c>
      <c r="AY88" s="28">
        <v>47886.90625</v>
      </c>
      <c r="AZ88" s="28">
        <v>93.407478332519531</v>
      </c>
      <c r="BA88" s="28">
        <v>0.52401334047317505</v>
      </c>
      <c r="BC88" s="34">
        <v>33650</v>
      </c>
      <c r="BD88" s="35">
        <v>7480.11572265625</v>
      </c>
      <c r="BE88" s="35">
        <v>39.796085357666016</v>
      </c>
      <c r="BF88" s="33">
        <v>21</v>
      </c>
    </row>
    <row r="89" spans="1:58">
      <c r="A89" s="7">
        <v>88</v>
      </c>
      <c r="C89" s="11" t="s">
        <v>3</v>
      </c>
      <c r="D89" s="11" t="s">
        <v>7</v>
      </c>
      <c r="E89" s="11" t="s">
        <v>11</v>
      </c>
      <c r="F89" s="11" t="s">
        <v>18</v>
      </c>
      <c r="G89" s="11" t="s">
        <v>35</v>
      </c>
      <c r="H89" s="15" t="s">
        <v>136</v>
      </c>
      <c r="I89" s="11" t="s">
        <v>526</v>
      </c>
      <c r="J89" s="11">
        <v>63039000</v>
      </c>
      <c r="K89" s="11">
        <v>63039</v>
      </c>
      <c r="L89" s="12">
        <v>32422</v>
      </c>
      <c r="M89" s="12">
        <v>33882.9453125</v>
      </c>
      <c r="N89" s="13">
        <v>21.937999999999999</v>
      </c>
      <c r="P89" s="20">
        <v>32422</v>
      </c>
      <c r="Q89" s="20">
        <v>25167</v>
      </c>
      <c r="R89" s="20">
        <v>1925</v>
      </c>
      <c r="S89" s="20">
        <v>1925</v>
      </c>
      <c r="T89" s="20">
        <v>1875</v>
      </c>
      <c r="U89" s="20">
        <v>1875</v>
      </c>
      <c r="V89" s="21">
        <v>2.4061005096882582E-3</v>
      </c>
      <c r="W89" s="21">
        <v>4.8916046507656574E-3</v>
      </c>
      <c r="X89" s="21">
        <v>3.5795506555587053E-3</v>
      </c>
      <c r="Y89" s="21">
        <v>3.3644840586930513E-3</v>
      </c>
      <c r="Z89" s="21">
        <v>3.3396663198597461E-3</v>
      </c>
      <c r="AA89" s="21">
        <v>7.7667007446289062</v>
      </c>
      <c r="AC89" s="23">
        <v>0.95687997341156006</v>
      </c>
      <c r="AD89" s="23">
        <v>0.74276304244995117</v>
      </c>
      <c r="AE89" s="23">
        <v>0.53913998603820801</v>
      </c>
      <c r="AF89" s="23">
        <v>0.95687997341156006</v>
      </c>
      <c r="AG89" s="23">
        <v>0.53913998603820801</v>
      </c>
      <c r="AH89" s="23">
        <v>3.1674643978476524E-3</v>
      </c>
      <c r="AI89" s="23">
        <v>5.5695786140859127E-3</v>
      </c>
      <c r="AJ89" s="23">
        <v>3.5476007033139467E-3</v>
      </c>
      <c r="AK89" s="23">
        <v>4.1340095221025488E-3</v>
      </c>
      <c r="AL89" s="23">
        <v>62.770370483398437</v>
      </c>
      <c r="AN89" s="25">
        <v>0.31904000043869019</v>
      </c>
      <c r="AO89" s="25">
        <v>2.4799813982099295E-3</v>
      </c>
      <c r="AP89" s="25">
        <v>9.6879773074405406</v>
      </c>
      <c r="AQ89" s="25">
        <v>2.7098772116005421E-3</v>
      </c>
      <c r="AR89" s="25">
        <v>2.6141068567888748E-3</v>
      </c>
      <c r="AS89" s="25">
        <v>38.877902984619141</v>
      </c>
      <c r="AU89" s="28">
        <v>18953.703125</v>
      </c>
      <c r="AV89" s="28">
        <v>6.4391770362854004</v>
      </c>
      <c r="AW89" s="28">
        <v>0.8088303804397583</v>
      </c>
      <c r="AX89" s="29">
        <v>83</v>
      </c>
      <c r="AY89" s="28">
        <v>18953.703125</v>
      </c>
      <c r="AZ89" s="28">
        <v>36.970809936523437</v>
      </c>
      <c r="BA89" s="28">
        <v>0.2613409161567688</v>
      </c>
      <c r="BC89" s="34">
        <v>32422</v>
      </c>
      <c r="BD89" s="35">
        <v>2703.2880859375</v>
      </c>
      <c r="BE89" s="35">
        <v>14.382168769836426</v>
      </c>
      <c r="BF89" s="33">
        <v>95</v>
      </c>
    </row>
    <row r="90" spans="1:58">
      <c r="A90" s="7">
        <v>89</v>
      </c>
      <c r="C90" s="11" t="s">
        <v>3</v>
      </c>
      <c r="D90" s="11" t="s">
        <v>7</v>
      </c>
      <c r="E90" s="11" t="s">
        <v>11</v>
      </c>
      <c r="F90" s="11" t="s">
        <v>18</v>
      </c>
      <c r="G90" s="11" t="s">
        <v>35</v>
      </c>
      <c r="H90" s="15" t="s">
        <v>137</v>
      </c>
      <c r="I90" s="11" t="s">
        <v>527</v>
      </c>
      <c r="J90" s="11">
        <v>63040000</v>
      </c>
      <c r="K90" s="11">
        <v>63040</v>
      </c>
      <c r="L90" s="12">
        <v>51645</v>
      </c>
      <c r="M90" s="12">
        <v>53972.140625</v>
      </c>
      <c r="N90" s="13">
        <v>81.236000000000004</v>
      </c>
      <c r="P90" s="20">
        <v>2189</v>
      </c>
      <c r="Q90" s="20">
        <v>2189</v>
      </c>
      <c r="R90" s="20">
        <v>29</v>
      </c>
      <c r="S90" s="20">
        <v>29</v>
      </c>
      <c r="T90" s="20">
        <v>38</v>
      </c>
      <c r="U90" s="20">
        <v>38</v>
      </c>
      <c r="V90" s="21">
        <v>1.6245000006165355E-4</v>
      </c>
      <c r="W90" s="21">
        <v>4.2546680197119713E-4</v>
      </c>
      <c r="X90" s="21">
        <v>5.3925698011880741E-5</v>
      </c>
      <c r="Y90" s="21">
        <v>6.8186876887921244E-5</v>
      </c>
      <c r="Z90" s="21">
        <v>1.5655602850463992E-4</v>
      </c>
      <c r="AA90" s="21">
        <v>0.36408543586730957</v>
      </c>
      <c r="AC90" s="23">
        <v>4.0559999644756317E-2</v>
      </c>
      <c r="AD90" s="23">
        <v>4.0557961910963058E-2</v>
      </c>
      <c r="AE90" s="23">
        <v>0.14079000055789948</v>
      </c>
      <c r="AF90" s="23">
        <v>4.0559999644756317E-2</v>
      </c>
      <c r="AG90" s="23">
        <v>0.14079000055789948</v>
      </c>
      <c r="AH90" s="23">
        <v>1.3426171790342778E-4</v>
      </c>
      <c r="AI90" s="23">
        <v>3.0412222258746624E-4</v>
      </c>
      <c r="AJ90" s="23">
        <v>9.2641374794766307E-4</v>
      </c>
      <c r="AK90" s="23">
        <v>5.1153614171249389E-4</v>
      </c>
      <c r="AL90" s="23">
        <v>7.7671117782592773</v>
      </c>
      <c r="AN90" s="25">
        <v>0.29089000821113586</v>
      </c>
      <c r="AO90" s="25">
        <v>2.2611641325056553E-3</v>
      </c>
      <c r="AP90" s="25">
        <v>10.012857602057217</v>
      </c>
      <c r="AQ90" s="25">
        <v>2.800751244649291E-3</v>
      </c>
      <c r="AR90" s="25">
        <v>2.5759692078664099E-3</v>
      </c>
      <c r="AS90" s="25">
        <v>38.310707092285156</v>
      </c>
      <c r="AU90" s="28">
        <v>108.33855438232422</v>
      </c>
      <c r="AV90" s="28">
        <v>3.6806058138608932E-2</v>
      </c>
      <c r="AW90" s="28">
        <v>-1.4340807199478149</v>
      </c>
      <c r="AX90" s="29">
        <v>351</v>
      </c>
      <c r="AY90" s="28">
        <v>108.33855438232422</v>
      </c>
      <c r="AZ90" s="28">
        <v>0.21132355928421021</v>
      </c>
      <c r="BA90" s="28">
        <v>9.9999997764825821E-3</v>
      </c>
      <c r="BC90" s="34">
        <v>2189</v>
      </c>
      <c r="BD90" s="35">
        <v>6.3675823211669922</v>
      </c>
      <c r="BE90" s="35">
        <v>3.3877130597829819E-2</v>
      </c>
      <c r="BF90" s="33">
        <v>356</v>
      </c>
    </row>
    <row r="91" spans="1:58">
      <c r="A91" s="7">
        <v>90</v>
      </c>
      <c r="C91" s="11" t="s">
        <v>3</v>
      </c>
      <c r="D91" s="11" t="s">
        <v>7</v>
      </c>
      <c r="E91" s="11" t="s">
        <v>11</v>
      </c>
      <c r="F91" s="11" t="s">
        <v>18</v>
      </c>
      <c r="G91" s="11" t="s">
        <v>35</v>
      </c>
      <c r="H91" s="15" t="s">
        <v>138</v>
      </c>
      <c r="I91" s="11" t="s">
        <v>528</v>
      </c>
      <c r="J91" s="11">
        <v>63041000</v>
      </c>
      <c r="K91" s="11">
        <v>63041</v>
      </c>
      <c r="L91" s="12">
        <v>25013</v>
      </c>
      <c r="M91" s="12">
        <v>26140.095703125</v>
      </c>
      <c r="N91" s="13">
        <v>59.881999999999998</v>
      </c>
      <c r="P91" s="20">
        <v>1684</v>
      </c>
      <c r="Q91" s="20">
        <v>1684</v>
      </c>
      <c r="R91" s="20">
        <v>29</v>
      </c>
      <c r="S91" s="20">
        <v>29</v>
      </c>
      <c r="T91" s="20">
        <v>416</v>
      </c>
      <c r="U91" s="20">
        <v>416</v>
      </c>
      <c r="V91" s="21">
        <v>1.2497295392677188E-4</v>
      </c>
      <c r="W91" s="21">
        <v>3.2731203828006983E-4</v>
      </c>
      <c r="X91" s="21">
        <v>5.3925698011880741E-5</v>
      </c>
      <c r="Y91" s="21">
        <v>7.4646685970947146E-4</v>
      </c>
      <c r="Z91" s="21">
        <v>3.0809343889058209E-4</v>
      </c>
      <c r="AA91" s="21">
        <v>0.71649962663650513</v>
      </c>
      <c r="AC91" s="23">
        <v>6.4419999718666077E-2</v>
      </c>
      <c r="AD91" s="23">
        <v>6.4422108232975006E-2</v>
      </c>
      <c r="AE91" s="23">
        <v>1.2155599594116211</v>
      </c>
      <c r="AF91" s="23">
        <v>6.4419999718666077E-2</v>
      </c>
      <c r="AG91" s="23">
        <v>1</v>
      </c>
      <c r="AH91" s="23">
        <v>2.1324309636838734E-4</v>
      </c>
      <c r="AI91" s="23">
        <v>4.8306657117791474E-4</v>
      </c>
      <c r="AJ91" s="23">
        <v>6.580110639333725E-3</v>
      </c>
      <c r="AK91" s="23">
        <v>2.8747726229308018E-3</v>
      </c>
      <c r="AL91" s="23">
        <v>43.650249481201172</v>
      </c>
      <c r="AN91" s="25">
        <v>0.14448000490665436</v>
      </c>
      <c r="AO91" s="25">
        <v>1.1230808449909091E-3</v>
      </c>
      <c r="AP91" s="25">
        <v>9.9657664511221</v>
      </c>
      <c r="AQ91" s="25">
        <v>2.7875793166458607E-3</v>
      </c>
      <c r="AR91" s="25">
        <v>2.0941799595074057E-3</v>
      </c>
      <c r="AS91" s="25">
        <v>31.145368576049805</v>
      </c>
      <c r="AU91" s="28">
        <v>974.08349609375</v>
      </c>
      <c r="AV91" s="28">
        <v>0.33092719316482544</v>
      </c>
      <c r="AW91" s="28">
        <v>-0.48026755452156067</v>
      </c>
      <c r="AX91" s="29">
        <v>263</v>
      </c>
      <c r="AY91" s="28">
        <v>974.08349609375</v>
      </c>
      <c r="AZ91" s="28">
        <v>1.900032639503479</v>
      </c>
      <c r="BA91" s="28">
        <v>9.9999997764825821E-3</v>
      </c>
      <c r="BC91" s="34">
        <v>1684</v>
      </c>
      <c r="BD91" s="35">
        <v>2.4330432415008545</v>
      </c>
      <c r="BE91" s="35">
        <v>1.2944398447871208E-2</v>
      </c>
      <c r="BF91" s="33">
        <v>373</v>
      </c>
    </row>
    <row r="92" spans="1:58">
      <c r="A92" s="7">
        <v>91</v>
      </c>
      <c r="C92" s="11" t="s">
        <v>3</v>
      </c>
      <c r="D92" s="11" t="s">
        <v>7</v>
      </c>
      <c r="E92" s="11" t="s">
        <v>11</v>
      </c>
      <c r="F92" s="11" t="s">
        <v>18</v>
      </c>
      <c r="G92" s="11" t="s">
        <v>35</v>
      </c>
      <c r="H92" s="15" t="s">
        <v>139</v>
      </c>
      <c r="I92" s="11" t="s">
        <v>529</v>
      </c>
      <c r="J92" s="11">
        <v>63042000</v>
      </c>
      <c r="K92" s="11">
        <v>63042</v>
      </c>
      <c r="L92" s="12">
        <v>14655</v>
      </c>
      <c r="M92" s="12">
        <v>15315.359375</v>
      </c>
      <c r="N92" s="13">
        <v>14.771000000000001</v>
      </c>
      <c r="P92" s="20">
        <v>14655</v>
      </c>
      <c r="Q92" s="20">
        <v>14260</v>
      </c>
      <c r="R92" s="20">
        <v>1693</v>
      </c>
      <c r="S92" s="20">
        <v>1693</v>
      </c>
      <c r="T92" s="20">
        <v>1407</v>
      </c>
      <c r="U92" s="20">
        <v>1407</v>
      </c>
      <c r="V92" s="21">
        <v>1.0875763837248087E-3</v>
      </c>
      <c r="W92" s="21">
        <v>2.7716567274183035E-3</v>
      </c>
      <c r="X92" s="21">
        <v>3.1481450423598289E-3</v>
      </c>
      <c r="Y92" s="21">
        <v>2.5247088633477688E-3</v>
      </c>
      <c r="Z92" s="21">
        <v>2.2158117270173498E-3</v>
      </c>
      <c r="AA92" s="21">
        <v>5.153073787689209</v>
      </c>
      <c r="AC92" s="23">
        <v>0.95687997341156006</v>
      </c>
      <c r="AD92" s="23">
        <v>0.93109142780303955</v>
      </c>
      <c r="AE92" s="23">
        <v>0.97304999828338623</v>
      </c>
      <c r="AF92" s="23">
        <v>0.95687997341156006</v>
      </c>
      <c r="AG92" s="23">
        <v>0.97304999828338623</v>
      </c>
      <c r="AH92" s="23">
        <v>3.1674643978476524E-3</v>
      </c>
      <c r="AI92" s="23">
        <v>6.9817514158785343E-3</v>
      </c>
      <c r="AJ92" s="23">
        <v>6.4027765765786171E-3</v>
      </c>
      <c r="AK92" s="23">
        <v>5.7646015988598335E-3</v>
      </c>
      <c r="AL92" s="23">
        <v>87.52911376953125</v>
      </c>
      <c r="AN92" s="25">
        <v>0.4886699914932251</v>
      </c>
      <c r="AO92" s="25">
        <v>3.7985595408827066E-3</v>
      </c>
      <c r="AP92" s="25">
        <v>9.4947251526929488</v>
      </c>
      <c r="AQ92" s="25">
        <v>2.6558216195553541E-3</v>
      </c>
      <c r="AR92" s="25">
        <v>3.1318651567045904E-3</v>
      </c>
      <c r="AS92" s="25">
        <v>46.578182220458984</v>
      </c>
      <c r="AU92" s="28">
        <v>21008.80859375</v>
      </c>
      <c r="AV92" s="28">
        <v>7.1373615264892578</v>
      </c>
      <c r="AW92" s="28">
        <v>0.85353767871856689</v>
      </c>
      <c r="AX92" s="29">
        <v>74</v>
      </c>
      <c r="AY92" s="28">
        <v>21008.80859375</v>
      </c>
      <c r="AZ92" s="28">
        <v>40.979465484619141</v>
      </c>
      <c r="BA92" s="28">
        <v>0.50849604606628418</v>
      </c>
      <c r="BC92" s="34">
        <v>14655</v>
      </c>
      <c r="BD92" s="35">
        <v>3641.573486328125</v>
      </c>
      <c r="BE92" s="35">
        <v>19.374080657958984</v>
      </c>
      <c r="BF92" s="33">
        <v>80</v>
      </c>
    </row>
    <row r="93" spans="1:58">
      <c r="A93" s="7">
        <v>92</v>
      </c>
      <c r="C93" s="11" t="s">
        <v>3</v>
      </c>
      <c r="D93" s="11" t="s">
        <v>7</v>
      </c>
      <c r="E93" s="11" t="s">
        <v>11</v>
      </c>
      <c r="F93" s="11" t="s">
        <v>18</v>
      </c>
      <c r="G93" s="11" t="s">
        <v>35</v>
      </c>
      <c r="H93" s="15" t="s">
        <v>140</v>
      </c>
      <c r="I93" s="11" t="s">
        <v>530</v>
      </c>
      <c r="J93" s="11">
        <v>63043000</v>
      </c>
      <c r="K93" s="11">
        <v>63043</v>
      </c>
      <c r="L93" s="12">
        <v>55472</v>
      </c>
      <c r="M93" s="12">
        <v>57971.58984375</v>
      </c>
      <c r="N93" s="13">
        <v>55.017000000000003</v>
      </c>
      <c r="P93" s="20">
        <v>3548</v>
      </c>
      <c r="Q93" s="20">
        <v>3548</v>
      </c>
      <c r="R93" s="20">
        <v>3</v>
      </c>
      <c r="S93" s="20">
        <v>3</v>
      </c>
      <c r="T93" s="20">
        <v>0</v>
      </c>
      <c r="U93" s="20">
        <v>0</v>
      </c>
      <c r="V93" s="21">
        <v>2.6330407126806676E-4</v>
      </c>
      <c r="W93" s="21">
        <v>6.8960996577516198E-4</v>
      </c>
      <c r="X93" s="21">
        <v>5.5785203585401177E-6</v>
      </c>
      <c r="Y93" s="21">
        <v>0</v>
      </c>
      <c r="Z93" s="21">
        <v>2.0583055430886503E-4</v>
      </c>
      <c r="AA93" s="21">
        <v>0.47867786884307861</v>
      </c>
      <c r="AC93" s="23">
        <v>6.120000034570694E-2</v>
      </c>
      <c r="AD93" s="23">
        <v>6.1202391982078552E-2</v>
      </c>
      <c r="AE93" s="23">
        <v>3.8900000508874655E-3</v>
      </c>
      <c r="AF93" s="23">
        <v>6.120000034570694E-2</v>
      </c>
      <c r="AG93" s="23">
        <v>3.8900000508874655E-3</v>
      </c>
      <c r="AH93" s="23">
        <v>2.0258425502106547E-4</v>
      </c>
      <c r="AI93" s="23">
        <v>4.5892366324551404E-4</v>
      </c>
      <c r="AJ93" s="23">
        <v>2.5596629711799324E-5</v>
      </c>
      <c r="AK93" s="23">
        <v>2.1790553911303097E-4</v>
      </c>
      <c r="AL93" s="23">
        <v>3.3086550235748291</v>
      </c>
      <c r="AN93" s="25">
        <v>0.16219000518321991</v>
      </c>
      <c r="AO93" s="25">
        <v>1.2607453390955925E-3</v>
      </c>
      <c r="AP93" s="25">
        <v>1.2834821428571428</v>
      </c>
      <c r="AQ93" s="25">
        <v>3.5900983493775129E-4</v>
      </c>
      <c r="AR93" s="25">
        <v>7.3465621103222206E-4</v>
      </c>
      <c r="AS93" s="25">
        <v>10.926061630249023</v>
      </c>
      <c r="AU93" s="28">
        <v>17.304477691650391</v>
      </c>
      <c r="AV93" s="28">
        <v>5.8788824826478958E-3</v>
      </c>
      <c r="AW93" s="28">
        <v>-2.2307052612304687</v>
      </c>
      <c r="AX93" s="29">
        <v>367</v>
      </c>
      <c r="AY93" s="28">
        <v>17.304477691650391</v>
      </c>
      <c r="AZ93" s="28">
        <v>3.3753853291273117E-2</v>
      </c>
      <c r="BA93" s="28">
        <v>9.9999997764825821E-3</v>
      </c>
      <c r="BC93" s="34">
        <v>3548</v>
      </c>
      <c r="BD93" s="35">
        <v>5.7545013427734375</v>
      </c>
      <c r="BE93" s="35">
        <v>3.0615383759140968E-2</v>
      </c>
      <c r="BF93" s="33">
        <v>359</v>
      </c>
    </row>
    <row r="94" spans="1:58">
      <c r="A94" s="7">
        <v>93</v>
      </c>
      <c r="C94" s="11" t="s">
        <v>3</v>
      </c>
      <c r="D94" s="11" t="s">
        <v>7</v>
      </c>
      <c r="E94" s="11" t="s">
        <v>11</v>
      </c>
      <c r="F94" s="11" t="s">
        <v>18</v>
      </c>
      <c r="G94" s="11" t="s">
        <v>35</v>
      </c>
      <c r="H94" s="15" t="s">
        <v>141</v>
      </c>
      <c r="I94" s="11" t="s">
        <v>531</v>
      </c>
      <c r="J94" s="11">
        <v>63044000</v>
      </c>
      <c r="K94" s="11">
        <v>63044</v>
      </c>
      <c r="L94" s="12">
        <v>46889</v>
      </c>
      <c r="M94" s="12">
        <v>49001.8359375</v>
      </c>
      <c r="N94" s="13">
        <v>2.677</v>
      </c>
      <c r="P94" s="20">
        <v>46889</v>
      </c>
      <c r="Q94" s="20">
        <v>45876</v>
      </c>
      <c r="R94" s="20">
        <v>6044</v>
      </c>
      <c r="S94" s="20">
        <v>6044</v>
      </c>
      <c r="T94" s="20">
        <v>3929</v>
      </c>
      <c r="U94" s="20">
        <v>3929</v>
      </c>
      <c r="V94" s="21">
        <v>3.479724982753396E-3</v>
      </c>
      <c r="W94" s="21">
        <v>8.9167263358831406E-3</v>
      </c>
      <c r="X94" s="21">
        <v>1.1238859035074711E-2</v>
      </c>
      <c r="Y94" s="21">
        <v>7.0501640439033508E-3</v>
      </c>
      <c r="Z94" s="21">
        <v>7.0873896159850307E-3</v>
      </c>
      <c r="AA94" s="21">
        <v>16.482376098632813</v>
      </c>
      <c r="AC94" s="23">
        <v>0.95687997341156006</v>
      </c>
      <c r="AD94" s="23">
        <v>0.93620979785919189</v>
      </c>
      <c r="AE94" s="23">
        <v>0.97838997840881348</v>
      </c>
      <c r="AF94" s="23">
        <v>0.95687997341156006</v>
      </c>
      <c r="AG94" s="23">
        <v>0.97838997840881348</v>
      </c>
      <c r="AH94" s="23">
        <v>3.1674643978476524E-3</v>
      </c>
      <c r="AI94" s="23">
        <v>7.0201312191784382E-3</v>
      </c>
      <c r="AJ94" s="23">
        <v>6.4379144459962845E-3</v>
      </c>
      <c r="AK94" s="23">
        <v>5.7917773259278061E-3</v>
      </c>
      <c r="AL94" s="23">
        <v>87.941749572753906</v>
      </c>
      <c r="AN94" s="25">
        <v>0.2821899950504303</v>
      </c>
      <c r="AO94" s="25">
        <v>2.1935366094112396E-3</v>
      </c>
      <c r="AP94" s="25">
        <v>10.481331533963113</v>
      </c>
      <c r="AQ94" s="25">
        <v>2.9317906592041254E-3</v>
      </c>
      <c r="AR94" s="25">
        <v>2.6242476411427874E-3</v>
      </c>
      <c r="AS94" s="25">
        <v>39.028720855712891</v>
      </c>
      <c r="AU94" s="28">
        <v>56571.703125</v>
      </c>
      <c r="AV94" s="28">
        <v>19.219209671020508</v>
      </c>
      <c r="AW94" s="28">
        <v>1.2837355136871338</v>
      </c>
      <c r="AX94" s="29">
        <v>1</v>
      </c>
      <c r="AY94" s="28">
        <v>51266.671875</v>
      </c>
      <c r="AZ94" s="28">
        <v>100</v>
      </c>
      <c r="BA94" s="28">
        <v>0.56737464666366577</v>
      </c>
      <c r="BC94" s="34">
        <v>46889</v>
      </c>
      <c r="BD94" s="35">
        <v>7507.2783203125</v>
      </c>
      <c r="BE94" s="35">
        <v>39.940597534179687</v>
      </c>
      <c r="BF94" s="33">
        <v>20</v>
      </c>
    </row>
    <row r="95" spans="1:58">
      <c r="A95" s="7">
        <v>94</v>
      </c>
      <c r="C95" s="11" t="s">
        <v>3</v>
      </c>
      <c r="D95" s="11" t="s">
        <v>7</v>
      </c>
      <c r="E95" s="11" t="s">
        <v>11</v>
      </c>
      <c r="F95" s="11" t="s">
        <v>18</v>
      </c>
      <c r="G95" s="11" t="s">
        <v>35</v>
      </c>
      <c r="H95" s="15" t="s">
        <v>142</v>
      </c>
      <c r="I95" s="11" t="s">
        <v>532</v>
      </c>
      <c r="J95" s="11">
        <v>63045000</v>
      </c>
      <c r="K95" s="11">
        <v>63045</v>
      </c>
      <c r="L95" s="12">
        <v>58814</v>
      </c>
      <c r="M95" s="12">
        <v>61464.1796875</v>
      </c>
      <c r="N95" s="13">
        <v>68.715999999999994</v>
      </c>
      <c r="P95" s="20">
        <v>3450</v>
      </c>
      <c r="Q95" s="20">
        <v>3450</v>
      </c>
      <c r="R95" s="20">
        <v>0</v>
      </c>
      <c r="S95" s="20">
        <v>0</v>
      </c>
      <c r="T95" s="20">
        <v>0</v>
      </c>
      <c r="U95" s="20">
        <v>0</v>
      </c>
      <c r="V95" s="21">
        <v>2.5603128597140312E-4</v>
      </c>
      <c r="W95" s="21">
        <v>6.7056209081783891E-4</v>
      </c>
      <c r="X95" s="21">
        <v>0</v>
      </c>
      <c r="Y95" s="21">
        <v>0</v>
      </c>
      <c r="Z95" s="21">
        <v>1.9891988749505985E-4</v>
      </c>
      <c r="AA95" s="21">
        <v>0.46260648965835571</v>
      </c>
      <c r="AC95" s="23">
        <v>5.6129999458789825E-2</v>
      </c>
      <c r="AD95" s="23">
        <v>5.6130252778530121E-2</v>
      </c>
      <c r="AE95" s="23">
        <v>0</v>
      </c>
      <c r="AF95" s="23">
        <v>5.6129999458789825E-2</v>
      </c>
      <c r="AG95" s="23">
        <v>0</v>
      </c>
      <c r="AH95" s="23">
        <v>1.8580153118818998E-4</v>
      </c>
      <c r="AI95" s="23">
        <v>4.2089042835868895E-4</v>
      </c>
      <c r="AJ95" s="23">
        <v>0</v>
      </c>
      <c r="AK95" s="23">
        <v>1.9037171460567644E-4</v>
      </c>
      <c r="AL95" s="23">
        <v>2.8905844688415527</v>
      </c>
      <c r="AN95" s="25">
        <v>0.23244999349117279</v>
      </c>
      <c r="AO95" s="25">
        <v>1.8068945500999689E-3</v>
      </c>
      <c r="AP95" s="25">
        <v>5.1155676410605029</v>
      </c>
      <c r="AQ95" s="25">
        <v>1.4309034449979663E-3</v>
      </c>
      <c r="AR95" s="25">
        <v>1.5875344032158427E-3</v>
      </c>
      <c r="AS95" s="25">
        <v>23.610361099243164</v>
      </c>
      <c r="AU95" s="28">
        <v>31.571847915649414</v>
      </c>
      <c r="AV95" s="28">
        <v>1.0725962929427624E-2</v>
      </c>
      <c r="AW95" s="28">
        <v>-1.9695637226104736</v>
      </c>
      <c r="AX95" s="29">
        <v>364</v>
      </c>
      <c r="AY95" s="28">
        <v>31.571847915649414</v>
      </c>
      <c r="AZ95" s="28">
        <v>6.1583571135997772E-2</v>
      </c>
      <c r="BA95" s="28">
        <v>9.9999997764825821E-3</v>
      </c>
      <c r="BC95" s="34">
        <v>3450</v>
      </c>
      <c r="BD95" s="35">
        <v>8.0195245742797852</v>
      </c>
      <c r="BE95" s="35">
        <v>4.2665876448154449E-2</v>
      </c>
      <c r="BF95" s="33">
        <v>351</v>
      </c>
    </row>
    <row r="96" spans="1:58">
      <c r="A96" s="7">
        <v>95</v>
      </c>
      <c r="C96" s="11" t="s">
        <v>3</v>
      </c>
      <c r="D96" s="11" t="s">
        <v>7</v>
      </c>
      <c r="E96" s="11" t="s">
        <v>11</v>
      </c>
      <c r="F96" s="11" t="s">
        <v>18</v>
      </c>
      <c r="G96" s="11" t="s">
        <v>35</v>
      </c>
      <c r="H96" s="15" t="s">
        <v>143</v>
      </c>
      <c r="I96" s="11" t="s">
        <v>533</v>
      </c>
      <c r="J96" s="11">
        <v>63046000</v>
      </c>
      <c r="K96" s="11">
        <v>63046</v>
      </c>
      <c r="L96" s="12">
        <v>21540</v>
      </c>
      <c r="M96" s="12">
        <v>22510.599609375</v>
      </c>
      <c r="N96" s="13">
        <v>60.597999999999999</v>
      </c>
      <c r="P96" s="20">
        <v>1335</v>
      </c>
      <c r="Q96" s="20">
        <v>1335</v>
      </c>
      <c r="R96" s="20">
        <v>66</v>
      </c>
      <c r="S96" s="20">
        <v>66</v>
      </c>
      <c r="T96" s="20">
        <v>243</v>
      </c>
      <c r="U96" s="20">
        <v>243</v>
      </c>
      <c r="V96" s="21">
        <v>9.9072982266079634E-5</v>
      </c>
      <c r="W96" s="21">
        <v>2.5947837275452912E-4</v>
      </c>
      <c r="X96" s="21">
        <v>1.2272744788788259E-4</v>
      </c>
      <c r="Y96" s="21">
        <v>4.3603710946626961E-4</v>
      </c>
      <c r="Z96" s="21">
        <v>2.208324631308872E-4</v>
      </c>
      <c r="AA96" s="21">
        <v>0.51356619596481323</v>
      </c>
      <c r="AC96" s="23">
        <v>5.9310000389814377E-2</v>
      </c>
      <c r="AD96" s="23">
        <v>5.9305395931005478E-2</v>
      </c>
      <c r="AE96" s="23">
        <v>1.0647200345993042</v>
      </c>
      <c r="AF96" s="23">
        <v>5.9310000389814377E-2</v>
      </c>
      <c r="AG96" s="23">
        <v>1</v>
      </c>
      <c r="AH96" s="23">
        <v>1.9632797921076417E-4</v>
      </c>
      <c r="AI96" s="23">
        <v>4.4469910790212452E-4</v>
      </c>
      <c r="AJ96" s="23">
        <v>6.580110639333725E-3</v>
      </c>
      <c r="AK96" s="23">
        <v>2.8574244589505003E-3</v>
      </c>
      <c r="AL96" s="23">
        <v>43.386837005615234</v>
      </c>
      <c r="AN96" s="25">
        <v>0.32328000664710999</v>
      </c>
      <c r="AO96" s="25">
        <v>2.5129399728029966E-3</v>
      </c>
      <c r="AP96" s="25">
        <v>4.4198895027624303</v>
      </c>
      <c r="AQ96" s="25">
        <v>1.2363115092739463E-3</v>
      </c>
      <c r="AR96" s="25">
        <v>1.7681313763330978E-3</v>
      </c>
      <c r="AS96" s="25">
        <v>26.296260833740234</v>
      </c>
      <c r="AU96" s="28">
        <v>585.93359375</v>
      </c>
      <c r="AV96" s="28">
        <v>0.19906030595302582</v>
      </c>
      <c r="AW96" s="28">
        <v>-0.70101535320281982</v>
      </c>
      <c r="AX96" s="29">
        <v>299</v>
      </c>
      <c r="AY96" s="28">
        <v>585.93359375</v>
      </c>
      <c r="AZ96" s="28">
        <v>1.1429132223129272</v>
      </c>
      <c r="BA96" s="28">
        <v>1.3486979529261589E-2</v>
      </c>
      <c r="BC96" s="34">
        <v>1335</v>
      </c>
      <c r="BD96" s="35">
        <v>5.8206944465637207</v>
      </c>
      <c r="BE96" s="35">
        <v>3.0967550352215767E-2</v>
      </c>
      <c r="BF96" s="33">
        <v>358</v>
      </c>
    </row>
    <row r="97" spans="1:58">
      <c r="A97" s="7">
        <v>96</v>
      </c>
      <c r="C97" s="11" t="s">
        <v>3</v>
      </c>
      <c r="D97" s="11" t="s">
        <v>7</v>
      </c>
      <c r="E97" s="11" t="s">
        <v>11</v>
      </c>
      <c r="F97" s="11" t="s">
        <v>18</v>
      </c>
      <c r="G97" s="11" t="s">
        <v>35</v>
      </c>
      <c r="H97" s="15" t="s">
        <v>144</v>
      </c>
      <c r="I97" s="11" t="s">
        <v>534</v>
      </c>
      <c r="J97" s="11">
        <v>63047000</v>
      </c>
      <c r="K97" s="11">
        <v>63047</v>
      </c>
      <c r="L97" s="12">
        <v>23693</v>
      </c>
      <c r="M97" s="12">
        <v>24760.615234375</v>
      </c>
      <c r="N97" s="13">
        <v>53.408000000000001</v>
      </c>
      <c r="P97" s="20">
        <v>23693</v>
      </c>
      <c r="Q97" s="20">
        <v>19453</v>
      </c>
      <c r="R97" s="20">
        <v>46</v>
      </c>
      <c r="S97" s="20">
        <v>46</v>
      </c>
      <c r="T97" s="20">
        <v>26</v>
      </c>
      <c r="U97" s="20">
        <v>26</v>
      </c>
      <c r="V97" s="21">
        <v>1.7583041917532682E-3</v>
      </c>
      <c r="W97" s="21">
        <v>3.7809985224157572E-3</v>
      </c>
      <c r="X97" s="21">
        <v>8.553731458960101E-5</v>
      </c>
      <c r="Y97" s="21">
        <v>4.6654178731841967E-5</v>
      </c>
      <c r="Z97" s="21">
        <v>1.2608259632272483E-3</v>
      </c>
      <c r="AA97" s="21">
        <v>2.932166576385498</v>
      </c>
      <c r="AC97" s="23">
        <v>0.95687997341156006</v>
      </c>
      <c r="AD97" s="23">
        <v>0.78564286231994629</v>
      </c>
      <c r="AE97" s="23">
        <v>1.3980000279843807E-2</v>
      </c>
      <c r="AF97" s="23">
        <v>0.95687997341156006</v>
      </c>
      <c r="AG97" s="23">
        <v>1.3980000279843807E-2</v>
      </c>
      <c r="AH97" s="23">
        <v>3.1674643978476524E-3</v>
      </c>
      <c r="AI97" s="23">
        <v>5.8911112137138844E-3</v>
      </c>
      <c r="AJ97" s="23">
        <v>9.1989946668036282E-5</v>
      </c>
      <c r="AK97" s="23">
        <v>2.8478731256138166E-3</v>
      </c>
      <c r="AL97" s="23">
        <v>43.241809844970703</v>
      </c>
      <c r="AN97" s="25">
        <v>0.19990000128746033</v>
      </c>
      <c r="AO97" s="25">
        <v>1.5538749285042286E-3</v>
      </c>
      <c r="AP97" s="25">
        <v>8.115942028985506</v>
      </c>
      <c r="AQ97" s="25">
        <v>2.2701546549797058E-3</v>
      </c>
      <c r="AR97" s="25">
        <v>1.9717657346368803E-3</v>
      </c>
      <c r="AS97" s="25">
        <v>29.324783325195313</v>
      </c>
      <c r="AU97" s="28">
        <v>3718.153564453125</v>
      </c>
      <c r="AV97" s="28">
        <v>1.2631752490997314</v>
      </c>
      <c r="AW97" s="28">
        <v>0.10146360844373703</v>
      </c>
      <c r="AX97" s="29">
        <v>175</v>
      </c>
      <c r="AY97" s="28">
        <v>3718.153564453125</v>
      </c>
      <c r="AZ97" s="28">
        <v>7.2525744438171387</v>
      </c>
      <c r="BA97" s="28">
        <v>9.9999997764825821E-3</v>
      </c>
      <c r="BC97" s="34">
        <v>23693</v>
      </c>
      <c r="BD97" s="35">
        <v>47.3623046875</v>
      </c>
      <c r="BE97" s="35">
        <v>0.2519792914390564</v>
      </c>
      <c r="BF97" s="33">
        <v>301</v>
      </c>
    </row>
    <row r="98" spans="1:58">
      <c r="A98" s="7">
        <v>97</v>
      </c>
      <c r="C98" s="11" t="s">
        <v>3</v>
      </c>
      <c r="D98" s="11" t="s">
        <v>7</v>
      </c>
      <c r="E98" s="11" t="s">
        <v>11</v>
      </c>
      <c r="F98" s="11" t="s">
        <v>19</v>
      </c>
      <c r="G98" s="11" t="s">
        <v>36</v>
      </c>
      <c r="H98" s="15" t="s">
        <v>145</v>
      </c>
      <c r="I98" s="11" t="s">
        <v>535</v>
      </c>
      <c r="J98" s="11">
        <v>64501000</v>
      </c>
      <c r="K98" s="11">
        <v>64501</v>
      </c>
      <c r="L98" s="12">
        <v>511820</v>
      </c>
      <c r="M98" s="12">
        <v>539640.5625</v>
      </c>
      <c r="N98" s="13">
        <v>68.555999999999997</v>
      </c>
      <c r="P98" s="20">
        <v>38568</v>
      </c>
      <c r="Q98" s="20">
        <v>38568</v>
      </c>
      <c r="R98" s="20">
        <v>93</v>
      </c>
      <c r="S98" s="20">
        <v>93</v>
      </c>
      <c r="T98" s="20">
        <v>715</v>
      </c>
      <c r="U98" s="20">
        <v>715</v>
      </c>
      <c r="V98" s="21">
        <v>2.8622071258723736E-3</v>
      </c>
      <c r="W98" s="21">
        <v>7.4963010847568512E-3</v>
      </c>
      <c r="X98" s="21">
        <v>1.7293413111474365E-4</v>
      </c>
      <c r="Y98" s="21">
        <v>1.2829898623749614E-3</v>
      </c>
      <c r="Z98" s="21">
        <v>2.6045314759123696E-3</v>
      </c>
      <c r="AA98" s="21">
        <v>6.0570774078369141</v>
      </c>
      <c r="AC98" s="23">
        <v>7.1469999849796295E-2</v>
      </c>
      <c r="AD98" s="23">
        <v>7.1469791233539581E-2</v>
      </c>
      <c r="AE98" s="23">
        <v>9.6369996666908264E-2</v>
      </c>
      <c r="AF98" s="23">
        <v>7.1469999849796295E-2</v>
      </c>
      <c r="AG98" s="23">
        <v>9.6369996666908264E-2</v>
      </c>
      <c r="AH98" s="23">
        <v>2.3658001737203449E-4</v>
      </c>
      <c r="AI98" s="23">
        <v>5.3591333562508225E-4</v>
      </c>
      <c r="AJ98" s="23">
        <v>6.3412525923922658E-4</v>
      </c>
      <c r="AK98" s="23">
        <v>4.9838352380265113E-4</v>
      </c>
      <c r="AL98" s="23">
        <v>7.5674037933349609</v>
      </c>
      <c r="AN98" s="25">
        <v>4.7079998999834061E-2</v>
      </c>
      <c r="AO98" s="25">
        <v>3.6596512654796243E-4</v>
      </c>
      <c r="AP98" s="25">
        <v>7.2840770351699415</v>
      </c>
      <c r="AQ98" s="25">
        <v>2.0374690648168325E-3</v>
      </c>
      <c r="AR98" s="25">
        <v>1.3411513595217002E-3</v>
      </c>
      <c r="AS98" s="25">
        <v>19.946067810058594</v>
      </c>
      <c r="AU98" s="28">
        <v>914.25494384765625</v>
      </c>
      <c r="AV98" s="28">
        <v>0.31060153245925903</v>
      </c>
      <c r="AW98" s="28">
        <v>-0.50779640674591064</v>
      </c>
      <c r="AX98" s="29">
        <v>268</v>
      </c>
      <c r="AY98" s="28">
        <v>914.25494384765625</v>
      </c>
      <c r="AZ98" s="28">
        <v>1.7833319902420044</v>
      </c>
      <c r="BA98" s="28">
        <v>9.9999997764825821E-3</v>
      </c>
      <c r="BC98" s="34">
        <v>38568</v>
      </c>
      <c r="BD98" s="35">
        <v>18.157814025878906</v>
      </c>
      <c r="BE98" s="35">
        <v>9.6604108810424805E-2</v>
      </c>
      <c r="BF98" s="33">
        <v>339</v>
      </c>
    </row>
    <row r="99" spans="1:58">
      <c r="A99" s="7">
        <v>98</v>
      </c>
      <c r="C99" s="11" t="s">
        <v>3</v>
      </c>
      <c r="D99" s="11" t="s">
        <v>7</v>
      </c>
      <c r="E99" s="11" t="s">
        <v>11</v>
      </c>
      <c r="F99" s="11" t="s">
        <v>19</v>
      </c>
      <c r="G99" s="11" t="s">
        <v>36</v>
      </c>
      <c r="H99" s="15" t="s">
        <v>146</v>
      </c>
      <c r="I99" s="11" t="s">
        <v>536</v>
      </c>
      <c r="J99" s="11">
        <v>64502000</v>
      </c>
      <c r="K99" s="11">
        <v>64502</v>
      </c>
      <c r="L99" s="12">
        <v>163045</v>
      </c>
      <c r="M99" s="12">
        <v>168734.984375</v>
      </c>
      <c r="N99" s="13">
        <v>84.382000000000005</v>
      </c>
      <c r="P99" s="20">
        <v>5730</v>
      </c>
      <c r="Q99" s="20">
        <v>5730</v>
      </c>
      <c r="R99" s="20">
        <v>13</v>
      </c>
      <c r="S99" s="20">
        <v>13</v>
      </c>
      <c r="T99" s="20">
        <v>18</v>
      </c>
      <c r="U99" s="20">
        <v>18</v>
      </c>
      <c r="V99" s="21">
        <v>4.2523458250798285E-4</v>
      </c>
      <c r="W99" s="21">
        <v>1.1137161636725068E-3</v>
      </c>
      <c r="X99" s="21">
        <v>2.4173588826670311E-5</v>
      </c>
      <c r="Y99" s="21">
        <v>3.2299045415129513E-5</v>
      </c>
      <c r="Z99" s="21">
        <v>3.4444337597632516E-4</v>
      </c>
      <c r="AA99" s="21">
        <v>0.80103474855422974</v>
      </c>
      <c r="AC99" s="23">
        <v>3.3959999680519104E-2</v>
      </c>
      <c r="AD99" s="23">
        <v>3.3958576619625092E-2</v>
      </c>
      <c r="AE99" s="23">
        <v>2.4890000000596046E-2</v>
      </c>
      <c r="AF99" s="23">
        <v>3.3959999680519104E-2</v>
      </c>
      <c r="AG99" s="23">
        <v>2.4890000000596046E-2</v>
      </c>
      <c r="AH99" s="23">
        <v>1.1241439642617479E-4</v>
      </c>
      <c r="AI99" s="23">
        <v>2.5463700876571238E-4</v>
      </c>
      <c r="AJ99" s="23">
        <v>1.6377895371988416E-4</v>
      </c>
      <c r="AK99" s="23">
        <v>1.8129026720680537E-4</v>
      </c>
      <c r="AL99" s="23">
        <v>2.752692699432373</v>
      </c>
      <c r="AN99" s="25">
        <v>0.15579999983310699</v>
      </c>
      <c r="AO99" s="25">
        <v>1.2110741809010506E-3</v>
      </c>
      <c r="AP99" s="25">
        <v>5.0218784980156705</v>
      </c>
      <c r="AQ99" s="25">
        <v>1.404697191901505E-3</v>
      </c>
      <c r="AR99" s="25">
        <v>1.3240374174161376E-3</v>
      </c>
      <c r="AS99" s="25">
        <v>19.691543579101563</v>
      </c>
      <c r="AU99" s="28">
        <v>43.419902801513672</v>
      </c>
      <c r="AV99" s="28">
        <v>1.4751124195754528E-2</v>
      </c>
      <c r="AW99" s="28">
        <v>-1.8311748504638672</v>
      </c>
      <c r="AX99" s="29">
        <v>362</v>
      </c>
      <c r="AY99" s="28">
        <v>43.419902801513672</v>
      </c>
      <c r="AZ99" s="28">
        <v>8.4694206714630127E-2</v>
      </c>
      <c r="BA99" s="28">
        <v>9.9999997764825821E-3</v>
      </c>
      <c r="BC99" s="34">
        <v>5730</v>
      </c>
      <c r="BD99" s="35">
        <v>8.9273395538330078</v>
      </c>
      <c r="BE99" s="35">
        <v>4.7495678067207336E-2</v>
      </c>
      <c r="BF99" s="33">
        <v>348</v>
      </c>
    </row>
    <row r="100" spans="1:58">
      <c r="A100" s="7">
        <v>99</v>
      </c>
      <c r="C100" s="11" t="s">
        <v>3</v>
      </c>
      <c r="D100" s="11" t="s">
        <v>7</v>
      </c>
      <c r="E100" s="11" t="s">
        <v>11</v>
      </c>
      <c r="F100" s="11" t="s">
        <v>19</v>
      </c>
      <c r="G100" s="11" t="s">
        <v>36</v>
      </c>
      <c r="H100" s="15" t="s">
        <v>147</v>
      </c>
      <c r="I100" s="11" t="s">
        <v>537</v>
      </c>
      <c r="J100" s="11">
        <v>64503000</v>
      </c>
      <c r="K100" s="11">
        <v>64503</v>
      </c>
      <c r="L100" s="12">
        <v>65431</v>
      </c>
      <c r="M100" s="12">
        <v>67714.4296875</v>
      </c>
      <c r="N100" s="13">
        <v>128.18899999999999</v>
      </c>
      <c r="P100" s="20">
        <v>1929</v>
      </c>
      <c r="Q100" s="20">
        <v>1929</v>
      </c>
      <c r="R100" s="20">
        <v>5</v>
      </c>
      <c r="S100" s="20">
        <v>5</v>
      </c>
      <c r="T100" s="20">
        <v>22</v>
      </c>
      <c r="U100" s="20">
        <v>22</v>
      </c>
      <c r="V100" s="21">
        <v>1.4315488806460053E-4</v>
      </c>
      <c r="W100" s="21">
        <v>3.749316674657166E-4</v>
      </c>
      <c r="X100" s="21">
        <v>9.2975342340650968E-6</v>
      </c>
      <c r="Y100" s="21">
        <v>3.9476610254496336E-5</v>
      </c>
      <c r="Z100" s="21">
        <v>1.2383675699556402E-4</v>
      </c>
      <c r="AA100" s="21">
        <v>0.28799375891685486</v>
      </c>
      <c r="AC100" s="23">
        <v>2.848999947309494E-2</v>
      </c>
      <c r="AD100" s="23">
        <v>2.8487281873822212E-2</v>
      </c>
      <c r="AE100" s="23">
        <v>6.4390003681182861E-2</v>
      </c>
      <c r="AF100" s="23">
        <v>2.848999947309494E-2</v>
      </c>
      <c r="AG100" s="23">
        <v>6.4390003681182861E-2</v>
      </c>
      <c r="AH100" s="23">
        <v>9.4307601102627814E-5</v>
      </c>
      <c r="AI100" s="23">
        <v>2.1361072140280157E-4</v>
      </c>
      <c r="AJ100" s="23">
        <v>4.236933309584856E-4</v>
      </c>
      <c r="AK100" s="23">
        <v>2.6765792485209099E-4</v>
      </c>
      <c r="AL100" s="23">
        <v>4.0640902519226074</v>
      </c>
      <c r="AN100" s="25">
        <v>0.20597000420093536</v>
      </c>
      <c r="AO100" s="25">
        <v>1.6010586405172944E-3</v>
      </c>
      <c r="AP100" s="25">
        <v>2.9165609941668782</v>
      </c>
      <c r="AQ100" s="25">
        <v>8.1580725964158773E-4</v>
      </c>
      <c r="AR100" s="25">
        <v>1.1429284988398007E-3</v>
      </c>
      <c r="AS100" s="25">
        <v>16.998027801513672</v>
      </c>
      <c r="AU100" s="28">
        <v>19.895046234130859</v>
      </c>
      <c r="AV100" s="28">
        <v>6.7589809186756611E-3</v>
      </c>
      <c r="AW100" s="28">
        <v>-2.1701188087463379</v>
      </c>
      <c r="AX100" s="29">
        <v>365</v>
      </c>
      <c r="AY100" s="28">
        <v>19.895046234130859</v>
      </c>
      <c r="AZ100" s="28">
        <v>3.8806978613138199E-2</v>
      </c>
      <c r="BA100" s="28">
        <v>9.9999997764825821E-3</v>
      </c>
      <c r="BC100" s="34">
        <v>1929</v>
      </c>
      <c r="BD100" s="35">
        <v>3.9731612205505371</v>
      </c>
      <c r="BE100" s="35">
        <v>2.1138211712241173E-2</v>
      </c>
      <c r="BF100" s="33">
        <v>366</v>
      </c>
    </row>
    <row r="101" spans="1:58">
      <c r="A101" s="7">
        <v>100</v>
      </c>
      <c r="C101" s="11" t="s">
        <v>3</v>
      </c>
      <c r="D101" s="11" t="s">
        <v>7</v>
      </c>
      <c r="E101" s="11" t="s">
        <v>11</v>
      </c>
      <c r="F101" s="11" t="s">
        <v>19</v>
      </c>
      <c r="G101" s="11" t="s">
        <v>36</v>
      </c>
      <c r="H101" s="15" t="s">
        <v>148</v>
      </c>
      <c r="I101" s="11" t="s">
        <v>538</v>
      </c>
      <c r="J101" s="11">
        <v>64504000</v>
      </c>
      <c r="K101" s="11">
        <v>64504</v>
      </c>
      <c r="L101" s="12">
        <v>151500</v>
      </c>
      <c r="M101" s="12">
        <v>156787.09375</v>
      </c>
      <c r="N101" s="13">
        <v>43.95</v>
      </c>
      <c r="P101" s="20">
        <v>151500</v>
      </c>
      <c r="Q101" s="20">
        <v>112976</v>
      </c>
      <c r="R101" s="20">
        <v>5636</v>
      </c>
      <c r="S101" s="20">
        <v>5636</v>
      </c>
      <c r="T101" s="20">
        <v>18574</v>
      </c>
      <c r="U101" s="20">
        <v>18574</v>
      </c>
      <c r="V101" s="21">
        <v>1.1243113316595554E-2</v>
      </c>
      <c r="W101" s="21">
        <v>2.1958673372864723E-2</v>
      </c>
      <c r="X101" s="21">
        <v>1.0480180382728577E-2</v>
      </c>
      <c r="Y101" s="21">
        <v>3.3329028636217117E-2</v>
      </c>
      <c r="Z101" s="21">
        <v>1.8734694576552871E-2</v>
      </c>
      <c r="AA101" s="21">
        <v>43.569255828857422</v>
      </c>
      <c r="AC101" s="23">
        <v>0.96627998352050781</v>
      </c>
      <c r="AD101" s="23">
        <v>0.72056949138641357</v>
      </c>
      <c r="AE101" s="23">
        <v>0.73509001731872559</v>
      </c>
      <c r="AF101" s="23">
        <v>0.96627998352050781</v>
      </c>
      <c r="AG101" s="23">
        <v>0.73509001731872559</v>
      </c>
      <c r="AH101" s="23">
        <v>3.1985801178961992E-3</v>
      </c>
      <c r="AI101" s="23">
        <v>5.4031610488891602E-3</v>
      </c>
      <c r="AJ101" s="23">
        <v>4.8369737342000008E-3</v>
      </c>
      <c r="AK101" s="23">
        <v>4.6061995608141955E-3</v>
      </c>
      <c r="AL101" s="23">
        <v>69.940055847167969</v>
      </c>
      <c r="AN101" s="25">
        <v>0.22254000604152679</v>
      </c>
      <c r="AO101" s="25">
        <v>1.7298616003245115E-3</v>
      </c>
      <c r="AP101" s="25">
        <v>7.41067490074989</v>
      </c>
      <c r="AQ101" s="25">
        <v>2.0728805102407932E-3</v>
      </c>
      <c r="AR101" s="25">
        <v>1.9299851602764292E-3</v>
      </c>
      <c r="AS101" s="25">
        <v>28.703407287597656</v>
      </c>
      <c r="AU101" s="28">
        <v>87466.0625</v>
      </c>
      <c r="AV101" s="28">
        <v>29.715007781982422</v>
      </c>
      <c r="AW101" s="28">
        <v>1.4729758501052856</v>
      </c>
      <c r="AX101" s="29">
        <v>1</v>
      </c>
      <c r="AY101" s="28">
        <v>51266.671875</v>
      </c>
      <c r="AZ101" s="28">
        <v>100</v>
      </c>
      <c r="BA101" s="28">
        <v>0.16535544395446777</v>
      </c>
      <c r="BC101" s="34">
        <v>151500</v>
      </c>
      <c r="BD101" s="35">
        <v>5574.927734375</v>
      </c>
      <c r="BE101" s="35">
        <v>29.660011291503906</v>
      </c>
      <c r="BF101" s="33">
        <v>44</v>
      </c>
    </row>
    <row r="102" spans="1:58">
      <c r="A102" s="7">
        <v>101</v>
      </c>
      <c r="C102" s="11" t="s">
        <v>3</v>
      </c>
      <c r="D102" s="11" t="s">
        <v>7</v>
      </c>
      <c r="E102" s="11" t="s">
        <v>11</v>
      </c>
      <c r="F102" s="11" t="s">
        <v>19</v>
      </c>
      <c r="G102" s="11" t="s">
        <v>36</v>
      </c>
      <c r="H102" s="15" t="s">
        <v>149</v>
      </c>
      <c r="I102" s="11" t="s">
        <v>539</v>
      </c>
      <c r="J102" s="11">
        <v>64505000</v>
      </c>
      <c r="K102" s="11">
        <v>64505</v>
      </c>
      <c r="L102" s="12">
        <v>79009</v>
      </c>
      <c r="M102" s="12">
        <v>81766.28125</v>
      </c>
      <c r="N102" s="13">
        <v>67.031000000000006</v>
      </c>
      <c r="P102" s="20">
        <v>12570</v>
      </c>
      <c r="Q102" s="20">
        <v>12570</v>
      </c>
      <c r="R102" s="20">
        <v>388</v>
      </c>
      <c r="S102" s="20">
        <v>388</v>
      </c>
      <c r="T102" s="20">
        <v>440</v>
      </c>
      <c r="U102" s="20">
        <v>440</v>
      </c>
      <c r="V102" s="21">
        <v>9.3284447211772203E-4</v>
      </c>
      <c r="W102" s="21">
        <v>2.4431785568594933E-3</v>
      </c>
      <c r="X102" s="21">
        <v>7.214886718429625E-4</v>
      </c>
      <c r="Y102" s="21">
        <v>7.8953226329758763E-4</v>
      </c>
      <c r="Z102" s="21">
        <v>1.0980295521680115E-3</v>
      </c>
      <c r="AA102" s="21">
        <v>2.5535686016082764</v>
      </c>
      <c r="AC102" s="23">
        <v>0.15373000502586365</v>
      </c>
      <c r="AD102" s="23">
        <v>0.1537308543920517</v>
      </c>
      <c r="AE102" s="23">
        <v>0.30300998687744141</v>
      </c>
      <c r="AF102" s="23">
        <v>0.15373000502586365</v>
      </c>
      <c r="AG102" s="23">
        <v>0.30300998687744141</v>
      </c>
      <c r="AH102" s="23">
        <v>5.0887709949165583E-4</v>
      </c>
      <c r="AI102" s="23">
        <v>1.1527445167303085E-3</v>
      </c>
      <c r="AJ102" s="23">
        <v>1.9938391633331776E-3</v>
      </c>
      <c r="AK102" s="23">
        <v>1.3262736315547939E-3</v>
      </c>
      <c r="AL102" s="23">
        <v>20.13800048828125</v>
      </c>
      <c r="AN102" s="25">
        <v>0.39504000544548035</v>
      </c>
      <c r="AO102" s="25">
        <v>3.0707493424415588E-3</v>
      </c>
      <c r="AP102" s="25">
        <v>9.3206250692674288</v>
      </c>
      <c r="AQ102" s="25">
        <v>2.6071232277899981E-3</v>
      </c>
      <c r="AR102" s="25">
        <v>2.8002613143226687E-3</v>
      </c>
      <c r="AS102" s="25">
        <v>41.646453857421875</v>
      </c>
      <c r="AU102" s="28">
        <v>2141.617431640625</v>
      </c>
      <c r="AV102" s="28">
        <v>0.72757565975189209</v>
      </c>
      <c r="AW102" s="28">
        <v>-0.1381218433380127</v>
      </c>
      <c r="AX102" s="29">
        <v>206</v>
      </c>
      <c r="AY102" s="28">
        <v>2141.617431640625</v>
      </c>
      <c r="AZ102" s="28">
        <v>4.1774067878723145</v>
      </c>
      <c r="BA102" s="28">
        <v>2.1828068420290947E-2</v>
      </c>
      <c r="BC102" s="34">
        <v>12570</v>
      </c>
      <c r="BD102" s="35">
        <v>108.39060974121094</v>
      </c>
      <c r="BE102" s="35">
        <v>0.57666516304016113</v>
      </c>
      <c r="BF102" s="33">
        <v>234</v>
      </c>
    </row>
    <row r="103" spans="1:58">
      <c r="A103" s="7">
        <v>102</v>
      </c>
      <c r="C103" s="11" t="s">
        <v>3</v>
      </c>
      <c r="D103" s="11" t="s">
        <v>7</v>
      </c>
      <c r="E103" s="11" t="s">
        <v>11</v>
      </c>
      <c r="F103" s="11" t="s">
        <v>19</v>
      </c>
      <c r="G103" s="11" t="s">
        <v>36</v>
      </c>
      <c r="H103" s="15" t="s">
        <v>150</v>
      </c>
      <c r="I103" s="11" t="s">
        <v>540</v>
      </c>
      <c r="J103" s="11">
        <v>64506000</v>
      </c>
      <c r="K103" s="11">
        <v>64506</v>
      </c>
      <c r="L103" s="12">
        <v>21336</v>
      </c>
      <c r="M103" s="12">
        <v>22080.58984375</v>
      </c>
      <c r="N103" s="13">
        <v>170.46299999999999</v>
      </c>
      <c r="P103" s="20">
        <v>766</v>
      </c>
      <c r="Q103" s="20">
        <v>766</v>
      </c>
      <c r="R103" s="20">
        <v>0</v>
      </c>
      <c r="S103" s="20">
        <v>0</v>
      </c>
      <c r="T103" s="20">
        <v>0</v>
      </c>
      <c r="U103" s="20">
        <v>0</v>
      </c>
      <c r="V103" s="21">
        <v>5.6846369261620566E-5</v>
      </c>
      <c r="W103" s="21">
        <v>1.4888422447256744E-4</v>
      </c>
      <c r="X103" s="21">
        <v>0</v>
      </c>
      <c r="Y103" s="21">
        <v>0</v>
      </c>
      <c r="Z103" s="21">
        <v>4.4165982318484925E-5</v>
      </c>
      <c r="AA103" s="21">
        <v>0.10271205008029938</v>
      </c>
      <c r="AC103" s="23">
        <v>3.4690000116825104E-2</v>
      </c>
      <c r="AD103" s="23">
        <v>3.4691102802753448E-2</v>
      </c>
      <c r="AE103" s="23">
        <v>0</v>
      </c>
      <c r="AF103" s="23">
        <v>3.4690000116825104E-2</v>
      </c>
      <c r="AG103" s="23">
        <v>0</v>
      </c>
      <c r="AH103" s="23">
        <v>1.148308438132517E-4</v>
      </c>
      <c r="AI103" s="23">
        <v>2.6012983289547265E-4</v>
      </c>
      <c r="AJ103" s="23">
        <v>0</v>
      </c>
      <c r="AK103" s="23">
        <v>1.176577538928459E-4</v>
      </c>
      <c r="AL103" s="23">
        <v>1.7865030765533447</v>
      </c>
      <c r="AN103" s="25">
        <v>0.3660300076007843</v>
      </c>
      <c r="AO103" s="25">
        <v>2.8452470432966948E-3</v>
      </c>
      <c r="AP103" s="25">
        <v>9.3389296956977965</v>
      </c>
      <c r="AQ103" s="25">
        <v>2.6122431736439466E-3</v>
      </c>
      <c r="AR103" s="25">
        <v>2.7093082873579592E-3</v>
      </c>
      <c r="AS103" s="25">
        <v>40.293769836425781</v>
      </c>
      <c r="AU103" s="28">
        <v>7.3937211036682129</v>
      </c>
      <c r="AV103" s="28">
        <v>2.5118826888501644E-3</v>
      </c>
      <c r="AW103" s="28">
        <v>-2.6000006198883057</v>
      </c>
      <c r="AX103" s="29">
        <v>369</v>
      </c>
      <c r="AY103" s="28">
        <v>7.3937211036682129</v>
      </c>
      <c r="AZ103" s="28">
        <v>1.4422081410884857E-2</v>
      </c>
      <c r="BA103" s="28">
        <v>9.9999997764825821E-3</v>
      </c>
      <c r="BC103" s="34">
        <v>766</v>
      </c>
      <c r="BD103" s="35">
        <v>2.8037898540496826</v>
      </c>
      <c r="BE103" s="35">
        <v>1.4916862361133099E-2</v>
      </c>
      <c r="BF103" s="33">
        <v>372</v>
      </c>
    </row>
    <row r="104" spans="1:58">
      <c r="A104" s="7">
        <v>103</v>
      </c>
      <c r="C104" s="11" t="s">
        <v>3</v>
      </c>
      <c r="D104" s="11" t="s">
        <v>7</v>
      </c>
      <c r="E104" s="11" t="s">
        <v>11</v>
      </c>
      <c r="F104" s="11" t="s">
        <v>19</v>
      </c>
      <c r="G104" s="11" t="s">
        <v>36</v>
      </c>
      <c r="H104" s="15" t="s">
        <v>151</v>
      </c>
      <c r="I104" s="11" t="s">
        <v>541</v>
      </c>
      <c r="J104" s="11">
        <v>64507000</v>
      </c>
      <c r="K104" s="11">
        <v>64507</v>
      </c>
      <c r="L104" s="12">
        <v>96921</v>
      </c>
      <c r="M104" s="12">
        <v>100303.375</v>
      </c>
      <c r="N104" s="13">
        <v>155.22499999999999</v>
      </c>
      <c r="P104" s="20">
        <v>6877</v>
      </c>
      <c r="Q104" s="20">
        <v>6877</v>
      </c>
      <c r="R104" s="20">
        <v>45</v>
      </c>
      <c r="S104" s="20">
        <v>45</v>
      </c>
      <c r="T104" s="20">
        <v>81</v>
      </c>
      <c r="U104" s="20">
        <v>81</v>
      </c>
      <c r="V104" s="21">
        <v>5.1035569049417973E-4</v>
      </c>
      <c r="W104" s="21">
        <v>1.3366538332775235E-3</v>
      </c>
      <c r="X104" s="21">
        <v>8.3677805378101766E-5</v>
      </c>
      <c r="Y104" s="21">
        <v>1.4534570800606161E-4</v>
      </c>
      <c r="Z104" s="21">
        <v>4.5412807439787299E-4</v>
      </c>
      <c r="AA104" s="21">
        <v>1.0561165809631348</v>
      </c>
      <c r="AC104" s="23">
        <v>6.8559996783733368E-2</v>
      </c>
      <c r="AD104" s="23">
        <v>6.856200098991394E-2</v>
      </c>
      <c r="AE104" s="23">
        <v>8.4279999136924744E-2</v>
      </c>
      <c r="AF104" s="23">
        <v>6.8559996783733368E-2</v>
      </c>
      <c r="AG104" s="23">
        <v>8.4279999136924744E-2</v>
      </c>
      <c r="AH104" s="23">
        <v>2.2694731887895614E-4</v>
      </c>
      <c r="AI104" s="23">
        <v>5.1410938613116741E-4</v>
      </c>
      <c r="AJ104" s="23">
        <v>5.545716849155724E-4</v>
      </c>
      <c r="AK104" s="23">
        <v>4.5640510533748527E-4</v>
      </c>
      <c r="AL104" s="23">
        <v>6.9300079345703125</v>
      </c>
      <c r="AN104" s="25">
        <v>0.35065001249313354</v>
      </c>
      <c r="AO104" s="25">
        <v>2.725694328546524E-3</v>
      </c>
      <c r="AP104" s="25">
        <v>9.1028217000087359</v>
      </c>
      <c r="AQ104" s="25">
        <v>2.5462002959102392E-3</v>
      </c>
      <c r="AR104" s="25">
        <v>2.6209741986561166E-3</v>
      </c>
      <c r="AS104" s="25">
        <v>38.980033874511719</v>
      </c>
      <c r="AU104" s="28">
        <v>285.29083251953125</v>
      </c>
      <c r="AV104" s="28">
        <v>9.6922390162944794E-2</v>
      </c>
      <c r="AW104" s="28">
        <v>-1.0135759115219116</v>
      </c>
      <c r="AX104" s="29">
        <v>333</v>
      </c>
      <c r="AY104" s="28">
        <v>285.29083251953125</v>
      </c>
      <c r="AZ104" s="28">
        <v>0.55648398399353027</v>
      </c>
      <c r="BA104" s="28">
        <v>9.9999997764825821E-3</v>
      </c>
      <c r="BC104" s="34">
        <v>6877</v>
      </c>
      <c r="BD104" s="35">
        <v>24.114200592041016</v>
      </c>
      <c r="BE104" s="35">
        <v>0.12829357385635376</v>
      </c>
      <c r="BF104" s="33">
        <v>331</v>
      </c>
    </row>
    <row r="105" spans="1:58">
      <c r="A105" s="7">
        <v>104</v>
      </c>
      <c r="C105" s="11" t="s">
        <v>3</v>
      </c>
      <c r="D105" s="11" t="s">
        <v>7</v>
      </c>
      <c r="E105" s="11" t="s">
        <v>11</v>
      </c>
      <c r="F105" s="11" t="s">
        <v>19</v>
      </c>
      <c r="G105" s="11" t="s">
        <v>36</v>
      </c>
      <c r="H105" s="15" t="s">
        <v>152</v>
      </c>
      <c r="I105" s="11" t="s">
        <v>542</v>
      </c>
      <c r="J105" s="11">
        <v>64508000</v>
      </c>
      <c r="K105" s="11">
        <v>64508</v>
      </c>
      <c r="L105" s="12">
        <v>59434</v>
      </c>
      <c r="M105" s="12">
        <v>61508.14453125</v>
      </c>
      <c r="N105" s="13">
        <v>43.866</v>
      </c>
      <c r="P105" s="20">
        <v>59434</v>
      </c>
      <c r="Q105" s="20">
        <v>17494</v>
      </c>
      <c r="R105" s="20">
        <v>368</v>
      </c>
      <c r="S105" s="20">
        <v>368</v>
      </c>
      <c r="T105" s="20">
        <v>2120</v>
      </c>
      <c r="U105" s="20">
        <v>2120</v>
      </c>
      <c r="V105" s="21">
        <v>4.4107143767178059E-3</v>
      </c>
      <c r="W105" s="21">
        <v>3.4002356696873903E-3</v>
      </c>
      <c r="X105" s="21">
        <v>6.8429851671680808E-4</v>
      </c>
      <c r="Y105" s="21">
        <v>3.8041097577661276E-3</v>
      </c>
      <c r="Z105" s="21">
        <v>3.239360494329446E-3</v>
      </c>
      <c r="AA105" s="21">
        <v>7.5334305763244629</v>
      </c>
      <c r="AC105" s="23">
        <v>0.96627998352050781</v>
      </c>
      <c r="AD105" s="23">
        <v>0.28441762924194336</v>
      </c>
      <c r="AE105" s="23">
        <v>0.19256000220775604</v>
      </c>
      <c r="AF105" s="23">
        <v>0.96627998352050781</v>
      </c>
      <c r="AG105" s="23">
        <v>0.19256000220775604</v>
      </c>
      <c r="AH105" s="23">
        <v>3.1985801178961992E-3</v>
      </c>
      <c r="AI105" s="23">
        <v>2.1326940041035414E-3</v>
      </c>
      <c r="AJ105" s="23">
        <v>1.2670661089941859E-3</v>
      </c>
      <c r="AK105" s="23">
        <v>2.0580691836906391E-3</v>
      </c>
      <c r="AL105" s="23">
        <v>31.249509811401367</v>
      </c>
      <c r="AN105" s="25">
        <v>0.18890999257564545</v>
      </c>
      <c r="AO105" s="25">
        <v>1.4684468042105436E-3</v>
      </c>
      <c r="AP105" s="25">
        <v>7.8057359307359313</v>
      </c>
      <c r="AQ105" s="25">
        <v>2.1833851933479309E-3</v>
      </c>
      <c r="AR105" s="25">
        <v>1.8855550493955772E-3</v>
      </c>
      <c r="AS105" s="25">
        <v>28.042627334594727</v>
      </c>
      <c r="AU105" s="28">
        <v>6601.68359375</v>
      </c>
      <c r="AV105" s="28">
        <v>2.2428023815155029</v>
      </c>
      <c r="AW105" s="28">
        <v>0.35079100728034973</v>
      </c>
      <c r="AX105" s="29">
        <v>155</v>
      </c>
      <c r="AY105" s="28">
        <v>6601.68359375</v>
      </c>
      <c r="AZ105" s="28">
        <v>12.877144813537598</v>
      </c>
      <c r="BA105" s="28">
        <v>2.7521558105945587E-2</v>
      </c>
      <c r="BC105" s="34">
        <v>59434</v>
      </c>
      <c r="BD105" s="35">
        <v>309.00314331054687</v>
      </c>
      <c r="BE105" s="35">
        <v>1.6439739465713501</v>
      </c>
      <c r="BF105" s="33">
        <v>169</v>
      </c>
    </row>
    <row r="106" spans="1:58">
      <c r="A106" s="7">
        <v>105</v>
      </c>
      <c r="C106" s="11" t="s">
        <v>3</v>
      </c>
      <c r="D106" s="11" t="s">
        <v>7</v>
      </c>
      <c r="E106" s="11" t="s">
        <v>11</v>
      </c>
      <c r="F106" s="11" t="s">
        <v>19</v>
      </c>
      <c r="G106" s="11" t="s">
        <v>36</v>
      </c>
      <c r="H106" s="15" t="s">
        <v>153</v>
      </c>
      <c r="I106" s="11" t="s">
        <v>543</v>
      </c>
      <c r="J106" s="11">
        <v>64509000</v>
      </c>
      <c r="K106" s="11">
        <v>64509</v>
      </c>
      <c r="L106" s="12">
        <v>93005</v>
      </c>
      <c r="M106" s="12">
        <v>96250.7109375</v>
      </c>
      <c r="N106" s="13">
        <v>47.854999999999997</v>
      </c>
      <c r="P106" s="20">
        <v>93005</v>
      </c>
      <c r="Q106" s="20">
        <v>27775</v>
      </c>
      <c r="R106" s="20">
        <v>753</v>
      </c>
      <c r="S106" s="20">
        <v>753</v>
      </c>
      <c r="T106" s="20">
        <v>5285</v>
      </c>
      <c r="U106" s="20">
        <v>5285</v>
      </c>
      <c r="V106" s="21">
        <v>6.9020842202007771E-3</v>
      </c>
      <c r="W106" s="21">
        <v>5.3985109552741051E-3</v>
      </c>
      <c r="X106" s="21">
        <v>1.4002086827531457E-3</v>
      </c>
      <c r="Y106" s="21">
        <v>9.4833588227629662E-3</v>
      </c>
      <c r="Z106" s="21">
        <v>6.0967441821678479E-3</v>
      </c>
      <c r="AA106" s="21">
        <v>14.178539276123047</v>
      </c>
      <c r="AC106" s="23">
        <v>0.96627998352050781</v>
      </c>
      <c r="AD106" s="23">
        <v>0.28856930136680603</v>
      </c>
      <c r="AE106" s="23">
        <v>0.29864001274108887</v>
      </c>
      <c r="AF106" s="23">
        <v>0.96627998352050781</v>
      </c>
      <c r="AG106" s="23">
        <v>0.29864001274108887</v>
      </c>
      <c r="AH106" s="23">
        <v>3.1985801178961992E-3</v>
      </c>
      <c r="AI106" s="23">
        <v>2.1638250909745693E-3</v>
      </c>
      <c r="AJ106" s="23">
        <v>1.965084346011281E-3</v>
      </c>
      <c r="AK106" s="23">
        <v>2.3503849269424348E-3</v>
      </c>
      <c r="AL106" s="23">
        <v>35.687999725341797</v>
      </c>
      <c r="AN106" s="25">
        <v>0.2616100013256073</v>
      </c>
      <c r="AO106" s="25">
        <v>2.0335628651082516E-3</v>
      </c>
      <c r="AP106" s="25">
        <v>10.857043113981497</v>
      </c>
      <c r="AQ106" s="25">
        <v>3.0368831939995289E-3</v>
      </c>
      <c r="AR106" s="25">
        <v>2.6189184539265361E-3</v>
      </c>
      <c r="AS106" s="25">
        <v>38.949462890625</v>
      </c>
      <c r="AU106" s="28">
        <v>19708.572265625</v>
      </c>
      <c r="AV106" s="28">
        <v>6.6956300735473633</v>
      </c>
      <c r="AW106" s="28">
        <v>0.82579147815704346</v>
      </c>
      <c r="AX106" s="29">
        <v>79</v>
      </c>
      <c r="AY106" s="28">
        <v>19708.572265625</v>
      </c>
      <c r="AZ106" s="28">
        <v>38.443244934082031</v>
      </c>
      <c r="BA106" s="28">
        <v>3.5987265408039093E-2</v>
      </c>
      <c r="BC106" s="34">
        <v>93005</v>
      </c>
      <c r="BD106" s="35">
        <v>875.6075439453125</v>
      </c>
      <c r="BE106" s="35">
        <v>4.6584510803222656</v>
      </c>
      <c r="BF106" s="33">
        <v>138</v>
      </c>
    </row>
    <row r="107" spans="1:58">
      <c r="A107" s="7">
        <v>106</v>
      </c>
      <c r="C107" s="11" t="s">
        <v>3</v>
      </c>
      <c r="D107" s="11" t="s">
        <v>7</v>
      </c>
      <c r="E107" s="11" t="s">
        <v>11</v>
      </c>
      <c r="F107" s="11" t="s">
        <v>19</v>
      </c>
      <c r="G107" s="11" t="s">
        <v>36</v>
      </c>
      <c r="H107" s="15" t="s">
        <v>154</v>
      </c>
      <c r="I107" s="11" t="s">
        <v>544</v>
      </c>
      <c r="J107" s="11">
        <v>64510000</v>
      </c>
      <c r="K107" s="11">
        <v>64510</v>
      </c>
      <c r="L107" s="12">
        <v>103006</v>
      </c>
      <c r="M107" s="12">
        <v>106600.734375</v>
      </c>
      <c r="N107" s="13">
        <v>134.673</v>
      </c>
      <c r="P107" s="20">
        <v>6640</v>
      </c>
      <c r="Q107" s="20">
        <v>6640</v>
      </c>
      <c r="R107" s="20">
        <v>0</v>
      </c>
      <c r="S107" s="20">
        <v>0</v>
      </c>
      <c r="T107" s="20">
        <v>0</v>
      </c>
      <c r="U107" s="20">
        <v>0</v>
      </c>
      <c r="V107" s="21">
        <v>4.9276748904958367E-4</v>
      </c>
      <c r="W107" s="21">
        <v>1.2905891053378582E-3</v>
      </c>
      <c r="X107" s="21">
        <v>0</v>
      </c>
      <c r="Y107" s="21">
        <v>0</v>
      </c>
      <c r="Z107" s="21">
        <v>3.828487270256352E-4</v>
      </c>
      <c r="AA107" s="21">
        <v>0.89034992456436157</v>
      </c>
      <c r="AC107" s="23">
        <v>6.2290001660585403E-2</v>
      </c>
      <c r="AD107" s="23">
        <v>6.2288500368595123E-2</v>
      </c>
      <c r="AE107" s="23">
        <v>0</v>
      </c>
      <c r="AF107" s="23">
        <v>6.2290001660585403E-2</v>
      </c>
      <c r="AG107" s="23">
        <v>0</v>
      </c>
      <c r="AH107" s="23">
        <v>2.0619237329810858E-4</v>
      </c>
      <c r="AI107" s="23">
        <v>4.6706778812222183E-4</v>
      </c>
      <c r="AJ107" s="23">
        <v>0</v>
      </c>
      <c r="AK107" s="23">
        <v>2.1125958363632996E-4</v>
      </c>
      <c r="AL107" s="23">
        <v>3.2077436447143555</v>
      </c>
      <c r="AN107" s="25">
        <v>0.24876999855041504</v>
      </c>
      <c r="AO107" s="25">
        <v>1.933754188939929E-3</v>
      </c>
      <c r="AP107" s="25">
        <v>8.1302664541106804</v>
      </c>
      <c r="AQ107" s="25">
        <v>2.2741614375263453E-3</v>
      </c>
      <c r="AR107" s="25">
        <v>2.1323540574928824E-3</v>
      </c>
      <c r="AS107" s="25">
        <v>31.713108062744141</v>
      </c>
      <c r="AU107" s="28">
        <v>90.573089599609375</v>
      </c>
      <c r="AV107" s="28">
        <v>3.0770564451813698E-2</v>
      </c>
      <c r="AW107" s="28">
        <v>-1.5118645429611206</v>
      </c>
      <c r="AX107" s="29">
        <v>354</v>
      </c>
      <c r="AY107" s="28">
        <v>90.573089599609375</v>
      </c>
      <c r="AZ107" s="28">
        <v>0.17667050659656525</v>
      </c>
      <c r="BA107" s="28">
        <v>9.9999997764825821E-3</v>
      </c>
      <c r="BC107" s="34">
        <v>6640</v>
      </c>
      <c r="BD107" s="35">
        <v>16.518327713012695</v>
      </c>
      <c r="BE107" s="35">
        <v>8.7881632149219513E-2</v>
      </c>
      <c r="BF107" s="33">
        <v>340</v>
      </c>
    </row>
    <row r="108" spans="1:58">
      <c r="A108" s="7">
        <v>107</v>
      </c>
      <c r="C108" s="11" t="s">
        <v>3</v>
      </c>
      <c r="D108" s="11" t="s">
        <v>7</v>
      </c>
      <c r="E108" s="11" t="s">
        <v>11</v>
      </c>
      <c r="F108" s="11" t="s">
        <v>19</v>
      </c>
      <c r="G108" s="11" t="s">
        <v>36</v>
      </c>
      <c r="H108" s="15" t="s">
        <v>155</v>
      </c>
      <c r="I108" s="11" t="s">
        <v>545</v>
      </c>
      <c r="J108" s="11">
        <v>64511000</v>
      </c>
      <c r="K108" s="11">
        <v>64511</v>
      </c>
      <c r="L108" s="12">
        <v>81925</v>
      </c>
      <c r="M108" s="12">
        <v>84784.0390625</v>
      </c>
      <c r="N108" s="13">
        <v>111.538</v>
      </c>
      <c r="P108" s="20">
        <v>2545</v>
      </c>
      <c r="Q108" s="20">
        <v>2545</v>
      </c>
      <c r="R108" s="20">
        <v>22</v>
      </c>
      <c r="S108" s="20">
        <v>22</v>
      </c>
      <c r="T108" s="20">
        <v>118</v>
      </c>
      <c r="U108" s="20">
        <v>118</v>
      </c>
      <c r="V108" s="21">
        <v>1.8886946782004088E-4</v>
      </c>
      <c r="W108" s="21">
        <v>4.9466104246675968E-4</v>
      </c>
      <c r="X108" s="21">
        <v>4.0909151721280068E-5</v>
      </c>
      <c r="Y108" s="21">
        <v>2.1173819550313056E-4</v>
      </c>
      <c r="Z108" s="21">
        <v>2.1237563070923833E-4</v>
      </c>
      <c r="AA108" s="21">
        <v>0.49389904737472534</v>
      </c>
      <c r="AC108" s="23">
        <v>3.0020000413060188E-2</v>
      </c>
      <c r="AD108" s="23">
        <v>3.0017443001270294E-2</v>
      </c>
      <c r="AE108" s="23">
        <v>0.25304999947547913</v>
      </c>
      <c r="AF108" s="23">
        <v>3.0020000413060188E-2</v>
      </c>
      <c r="AG108" s="23">
        <v>0.25304999947547913</v>
      </c>
      <c r="AH108" s="23">
        <v>9.9372213298920542E-5</v>
      </c>
      <c r="AI108" s="23">
        <v>2.2508457186631858E-4</v>
      </c>
      <c r="AJ108" s="23">
        <v>1.6650969628244638E-3</v>
      </c>
      <c r="AK108" s="23">
        <v>7.7398121938865132E-4</v>
      </c>
      <c r="AL108" s="23">
        <v>11.752050399780273</v>
      </c>
      <c r="AN108" s="25">
        <v>0.20340000092983246</v>
      </c>
      <c r="AO108" s="25">
        <v>1.5810814220458269E-3</v>
      </c>
      <c r="AP108" s="25">
        <v>4.3534697953070394</v>
      </c>
      <c r="AQ108" s="25">
        <v>1.2177329044789076E-3</v>
      </c>
      <c r="AR108" s="25">
        <v>1.3690971939562132E-3</v>
      </c>
      <c r="AS108" s="25">
        <v>20.361686706542969</v>
      </c>
      <c r="AU108" s="28">
        <v>118.18587493896484</v>
      </c>
      <c r="AV108" s="28">
        <v>4.0151506662368774E-2</v>
      </c>
      <c r="AW108" s="28">
        <v>-1.3962981700897217</v>
      </c>
      <c r="AX108" s="29">
        <v>350</v>
      </c>
      <c r="AY108" s="28">
        <v>118.18587493896484</v>
      </c>
      <c r="AZ108" s="28">
        <v>0.23053158819675446</v>
      </c>
      <c r="BA108" s="28">
        <v>9.9999997764825821E-3</v>
      </c>
      <c r="BC108" s="34">
        <v>2545</v>
      </c>
      <c r="BD108" s="35">
        <v>5.1765298843383789</v>
      </c>
      <c r="BE108" s="35">
        <v>2.7540434151887894E-2</v>
      </c>
      <c r="BF108" s="33">
        <v>361</v>
      </c>
    </row>
    <row r="109" spans="1:58">
      <c r="A109" s="7">
        <v>108</v>
      </c>
      <c r="C109" s="11" t="s">
        <v>3</v>
      </c>
      <c r="D109" s="11" t="s">
        <v>7</v>
      </c>
      <c r="E109" s="11" t="s">
        <v>11</v>
      </c>
      <c r="F109" s="11" t="s">
        <v>19</v>
      </c>
      <c r="G109" s="11" t="s">
        <v>36</v>
      </c>
      <c r="H109" s="15" t="s">
        <v>156</v>
      </c>
      <c r="I109" s="11" t="s">
        <v>546</v>
      </c>
      <c r="J109" s="11">
        <v>64512000</v>
      </c>
      <c r="K109" s="11">
        <v>64512</v>
      </c>
      <c r="L109" s="12">
        <v>54624</v>
      </c>
      <c r="M109" s="12">
        <v>56530.28125</v>
      </c>
      <c r="N109" s="13">
        <v>191.46199999999999</v>
      </c>
      <c r="P109" s="20">
        <v>12900</v>
      </c>
      <c r="Q109" s="20">
        <v>12900</v>
      </c>
      <c r="R109" s="20">
        <v>0</v>
      </c>
      <c r="S109" s="20">
        <v>0</v>
      </c>
      <c r="T109" s="20">
        <v>0</v>
      </c>
      <c r="U109" s="20">
        <v>0</v>
      </c>
      <c r="V109" s="21">
        <v>9.5733441412448883E-4</v>
      </c>
      <c r="W109" s="21">
        <v>2.5073192082345486E-3</v>
      </c>
      <c r="X109" s="21">
        <v>0</v>
      </c>
      <c r="Y109" s="21">
        <v>0</v>
      </c>
      <c r="Z109" s="21">
        <v>7.4378743355017003E-4</v>
      </c>
      <c r="AA109" s="21">
        <v>1.7297459840774536</v>
      </c>
      <c r="AC109" s="23">
        <v>0.22820000350475311</v>
      </c>
      <c r="AD109" s="23">
        <v>0.22819627821445465</v>
      </c>
      <c r="AE109" s="23">
        <v>0</v>
      </c>
      <c r="AF109" s="23">
        <v>0.22820000350475311</v>
      </c>
      <c r="AG109" s="23">
        <v>0</v>
      </c>
      <c r="AH109" s="23">
        <v>7.5538770761340857E-4</v>
      </c>
      <c r="AI109" s="23">
        <v>1.7111204797402024E-3</v>
      </c>
      <c r="AJ109" s="23">
        <v>0</v>
      </c>
      <c r="AK109" s="23">
        <v>7.7395595717141916E-4</v>
      </c>
      <c r="AL109" s="23">
        <v>11.751667022705078</v>
      </c>
      <c r="AN109" s="25">
        <v>0.36796998977661133</v>
      </c>
      <c r="AO109" s="25">
        <v>2.8603270184248686E-3</v>
      </c>
      <c r="AP109" s="25">
        <v>5.7158336719490723</v>
      </c>
      <c r="AQ109" s="25">
        <v>1.5988071681931615E-3</v>
      </c>
      <c r="AR109" s="25">
        <v>2.1243330656716651E-3</v>
      </c>
      <c r="AS109" s="25">
        <v>31.593816757202148</v>
      </c>
      <c r="AU109" s="28">
        <v>642.2200927734375</v>
      </c>
      <c r="AV109" s="28">
        <v>0.21818262338638306</v>
      </c>
      <c r="AW109" s="28">
        <v>-0.66117984056472778</v>
      </c>
      <c r="AX109" s="29">
        <v>289</v>
      </c>
      <c r="AY109" s="28">
        <v>642.2200927734375</v>
      </c>
      <c r="AZ109" s="28">
        <v>1.2527048587799072</v>
      </c>
      <c r="BA109" s="28">
        <v>9.9999997764825821E-3</v>
      </c>
      <c r="BC109" s="34">
        <v>12900</v>
      </c>
      <c r="BD109" s="35">
        <v>47.468128204345703</v>
      </c>
      <c r="BE109" s="35">
        <v>0.25254228711128235</v>
      </c>
      <c r="BF109" s="33">
        <v>300</v>
      </c>
    </row>
    <row r="110" spans="1:58">
      <c r="A110" s="7">
        <v>109</v>
      </c>
      <c r="C110" s="11" t="s">
        <v>3</v>
      </c>
      <c r="D110" s="11" t="s">
        <v>7</v>
      </c>
      <c r="E110" s="11" t="s">
        <v>11</v>
      </c>
      <c r="F110" s="11" t="s">
        <v>19</v>
      </c>
      <c r="G110" s="11" t="s">
        <v>36</v>
      </c>
      <c r="H110" s="15" t="s">
        <v>157</v>
      </c>
      <c r="I110" s="11" t="s">
        <v>547</v>
      </c>
      <c r="J110" s="11">
        <v>64513000</v>
      </c>
      <c r="K110" s="11">
        <v>64513</v>
      </c>
      <c r="L110" s="12">
        <v>54423</v>
      </c>
      <c r="M110" s="12">
        <v>56322.26953125</v>
      </c>
      <c r="N110" s="13">
        <v>143.489</v>
      </c>
      <c r="P110" s="20">
        <v>3830</v>
      </c>
      <c r="Q110" s="20">
        <v>3830</v>
      </c>
      <c r="R110" s="20">
        <v>37</v>
      </c>
      <c r="S110" s="20">
        <v>37</v>
      </c>
      <c r="T110" s="20">
        <v>87</v>
      </c>
      <c r="U110" s="20">
        <v>87</v>
      </c>
      <c r="V110" s="21">
        <v>2.8423184994608164E-4</v>
      </c>
      <c r="W110" s="21">
        <v>7.4442109325900674E-4</v>
      </c>
      <c r="X110" s="21">
        <v>6.8801753513980657E-5</v>
      </c>
      <c r="Y110" s="21">
        <v>1.5611205890309066E-4</v>
      </c>
      <c r="Z110" s="21">
        <v>2.7795138535576918E-4</v>
      </c>
      <c r="AA110" s="21">
        <v>0.64640146493911743</v>
      </c>
      <c r="AC110" s="23">
        <v>6.8000003695487976E-2</v>
      </c>
      <c r="AD110" s="23">
        <v>6.8001523613929749E-2</v>
      </c>
      <c r="AE110" s="23">
        <v>0.14892999827861786</v>
      </c>
      <c r="AF110" s="23">
        <v>6.8000003695487976E-2</v>
      </c>
      <c r="AG110" s="23">
        <v>0.14892999827861786</v>
      </c>
      <c r="AH110" s="23">
        <v>2.2509362315759063E-4</v>
      </c>
      <c r="AI110" s="23">
        <v>5.0990667659789324E-4</v>
      </c>
      <c r="AJ110" s="23">
        <v>9.7997579723596573E-4</v>
      </c>
      <c r="AK110" s="23">
        <v>6.2623306822096286E-4</v>
      </c>
      <c r="AL110" s="23">
        <v>9.5086574554443359</v>
      </c>
      <c r="AN110" s="25">
        <v>0.28863000869750977</v>
      </c>
      <c r="AO110" s="25">
        <v>2.2435965947806835E-3</v>
      </c>
      <c r="AP110" s="25">
        <v>6.7516110134739309</v>
      </c>
      <c r="AQ110" s="25">
        <v>1.8885302124544978E-3</v>
      </c>
      <c r="AR110" s="25">
        <v>2.0364443171767832E-3</v>
      </c>
      <c r="AS110" s="25">
        <v>30.286705017089844</v>
      </c>
      <c r="AU110" s="28">
        <v>186.15451049804687</v>
      </c>
      <c r="AV110" s="28">
        <v>6.3242621719837189E-2</v>
      </c>
      <c r="AW110" s="28">
        <v>-1.1989901065826416</v>
      </c>
      <c r="AX110" s="29">
        <v>341</v>
      </c>
      <c r="AY110" s="28">
        <v>186.15451049804687</v>
      </c>
      <c r="AZ110" s="28">
        <v>0.36311018466949463</v>
      </c>
      <c r="BA110" s="28">
        <v>9.9999997764825821E-3</v>
      </c>
      <c r="BC110" s="34">
        <v>3830</v>
      </c>
      <c r="BD110" s="35">
        <v>11.054529190063477</v>
      </c>
      <c r="BE110" s="35">
        <v>5.8812856674194336E-2</v>
      </c>
      <c r="BF110" s="33">
        <v>346</v>
      </c>
    </row>
    <row r="111" spans="1:58">
      <c r="A111" s="7">
        <v>110</v>
      </c>
      <c r="C111" s="11" t="s">
        <v>3</v>
      </c>
      <c r="D111" s="11" t="s">
        <v>7</v>
      </c>
      <c r="E111" s="11" t="s">
        <v>11</v>
      </c>
      <c r="F111" s="11" t="s">
        <v>19</v>
      </c>
      <c r="G111" s="11" t="s">
        <v>36</v>
      </c>
      <c r="H111" s="15" t="s">
        <v>158</v>
      </c>
      <c r="I111" s="11" t="s">
        <v>548</v>
      </c>
      <c r="J111" s="11">
        <v>64514000</v>
      </c>
      <c r="K111" s="11">
        <v>64514</v>
      </c>
      <c r="L111" s="12">
        <v>59523</v>
      </c>
      <c r="M111" s="12">
        <v>61600.25</v>
      </c>
      <c r="N111" s="13">
        <v>116.858</v>
      </c>
      <c r="P111" s="20">
        <v>5381</v>
      </c>
      <c r="Q111" s="20">
        <v>5381</v>
      </c>
      <c r="R111" s="20">
        <v>0</v>
      </c>
      <c r="S111" s="20">
        <v>0</v>
      </c>
      <c r="T111" s="20">
        <v>0</v>
      </c>
      <c r="U111" s="20">
        <v>0</v>
      </c>
      <c r="V111" s="21">
        <v>3.9933461812324822E-4</v>
      </c>
      <c r="W111" s="21">
        <v>1.0458824690431356E-3</v>
      </c>
      <c r="X111" s="21">
        <v>0</v>
      </c>
      <c r="Y111" s="21">
        <v>0</v>
      </c>
      <c r="Z111" s="21">
        <v>3.1025737028421939E-4</v>
      </c>
      <c r="AA111" s="21">
        <v>0.72153204679489136</v>
      </c>
      <c r="AC111" s="23">
        <v>8.735000342130661E-2</v>
      </c>
      <c r="AD111" s="23">
        <v>8.7353542447090149E-2</v>
      </c>
      <c r="AE111" s="23">
        <v>0</v>
      </c>
      <c r="AF111" s="23">
        <v>8.735000342130661E-2</v>
      </c>
      <c r="AG111" s="23">
        <v>0</v>
      </c>
      <c r="AH111" s="23">
        <v>2.8914600261487067E-4</v>
      </c>
      <c r="AI111" s="23">
        <v>6.5501697827130556E-4</v>
      </c>
      <c r="AJ111" s="23">
        <v>0</v>
      </c>
      <c r="AK111" s="23">
        <v>2.9626612882385338E-4</v>
      </c>
      <c r="AL111" s="23">
        <v>4.49847412109375</v>
      </c>
      <c r="AN111" s="25">
        <v>0.26076999306678772</v>
      </c>
      <c r="AO111" s="25">
        <v>2.0270333625376225E-3</v>
      </c>
      <c r="AP111" s="25">
        <v>4.4396387228088035</v>
      </c>
      <c r="AQ111" s="25">
        <v>1.241835649125278E-3</v>
      </c>
      <c r="AR111" s="25">
        <v>1.568934531448295E-3</v>
      </c>
      <c r="AS111" s="25">
        <v>23.333736419677734</v>
      </c>
      <c r="AU111" s="28">
        <v>75.736480712890625</v>
      </c>
      <c r="AV111" s="28">
        <v>2.573009580373764E-2</v>
      </c>
      <c r="AW111" s="28">
        <v>-1.5895586013793945</v>
      </c>
      <c r="AX111" s="29">
        <v>355</v>
      </c>
      <c r="AY111" s="28">
        <v>75.736480712890625</v>
      </c>
      <c r="AZ111" s="28">
        <v>0.14773043990135193</v>
      </c>
      <c r="BA111" s="28">
        <v>9.9999997764825821E-3</v>
      </c>
      <c r="BC111" s="34">
        <v>5381</v>
      </c>
      <c r="BD111" s="35">
        <v>14.03203296661377</v>
      </c>
      <c r="BE111" s="35">
        <v>7.4653923511505127E-2</v>
      </c>
      <c r="BF111" s="33">
        <v>342</v>
      </c>
    </row>
    <row r="112" spans="1:58">
      <c r="A112" s="7">
        <v>111</v>
      </c>
      <c r="C112" s="11" t="s">
        <v>3</v>
      </c>
      <c r="D112" s="11" t="s">
        <v>7</v>
      </c>
      <c r="E112" s="11" t="s">
        <v>11</v>
      </c>
      <c r="F112" s="11" t="s">
        <v>19</v>
      </c>
      <c r="G112" s="11" t="s">
        <v>36</v>
      </c>
      <c r="H112" s="15" t="s">
        <v>159</v>
      </c>
      <c r="I112" s="11" t="s">
        <v>549</v>
      </c>
      <c r="J112" s="11">
        <v>64515000</v>
      </c>
      <c r="K112" s="11">
        <v>64515</v>
      </c>
      <c r="L112" s="12">
        <v>167666</v>
      </c>
      <c r="M112" s="12">
        <v>173517.25</v>
      </c>
      <c r="N112" s="13">
        <v>158.55000000000001</v>
      </c>
      <c r="P112" s="20">
        <v>4900</v>
      </c>
      <c r="Q112" s="20">
        <v>4900</v>
      </c>
      <c r="R112" s="20">
        <v>0</v>
      </c>
      <c r="S112" s="20">
        <v>0</v>
      </c>
      <c r="T112" s="20">
        <v>0</v>
      </c>
      <c r="U112" s="20">
        <v>0</v>
      </c>
      <c r="V112" s="21">
        <v>3.6363865365274251E-4</v>
      </c>
      <c r="W112" s="21">
        <v>9.5239252550527453E-4</v>
      </c>
      <c r="X112" s="21">
        <v>0</v>
      </c>
      <c r="Y112" s="21">
        <v>0</v>
      </c>
      <c r="Z112" s="21">
        <v>2.8252390196828366E-4</v>
      </c>
      <c r="AA112" s="21">
        <v>0.65703529119491577</v>
      </c>
      <c r="AC112" s="23">
        <v>2.8240000829100609E-2</v>
      </c>
      <c r="AD112" s="23">
        <v>2.8239266946911812E-2</v>
      </c>
      <c r="AE112" s="23">
        <v>0</v>
      </c>
      <c r="AF112" s="23">
        <v>2.8240000829100609E-2</v>
      </c>
      <c r="AG112" s="23">
        <v>0</v>
      </c>
      <c r="AH112" s="23">
        <v>9.3480055511463434E-5</v>
      </c>
      <c r="AI112" s="23">
        <v>2.1175100118853152E-4</v>
      </c>
      <c r="AJ112" s="23">
        <v>0</v>
      </c>
      <c r="AK112" s="23">
        <v>9.5777209302304656E-5</v>
      </c>
      <c r="AL112" s="23">
        <v>1.4542711973190308</v>
      </c>
      <c r="AN112" s="25">
        <v>0.29881998896598816</v>
      </c>
      <c r="AO112" s="25">
        <v>2.3228058125823736E-3</v>
      </c>
      <c r="AP112" s="25">
        <v>8.63448275862069</v>
      </c>
      <c r="AQ112" s="25">
        <v>2.4151985999196768E-3</v>
      </c>
      <c r="AR112" s="25">
        <v>2.3767094691485215E-3</v>
      </c>
      <c r="AS112" s="25">
        <v>35.347244262695313</v>
      </c>
      <c r="AU112" s="28">
        <v>33.774555206298828</v>
      </c>
      <c r="AV112" s="28">
        <v>1.1474292725324631E-2</v>
      </c>
      <c r="AW112" s="28">
        <v>-1.9402741193771362</v>
      </c>
      <c r="AX112" s="29">
        <v>363</v>
      </c>
      <c r="AY112" s="28">
        <v>33.774555206298828</v>
      </c>
      <c r="AZ112" s="28">
        <v>6.5880142152309418E-2</v>
      </c>
      <c r="BA112" s="28">
        <v>9.9999997764825821E-3</v>
      </c>
      <c r="BC112" s="34">
        <v>4900</v>
      </c>
      <c r="BD112" s="35">
        <v>14.642179489135742</v>
      </c>
      <c r="BE112" s="35">
        <v>7.7900052070617676E-2</v>
      </c>
      <c r="BF112" s="33">
        <v>341</v>
      </c>
    </row>
    <row r="113" spans="1:58">
      <c r="A113" s="7">
        <v>112</v>
      </c>
      <c r="C113" s="11" t="s">
        <v>3</v>
      </c>
      <c r="D113" s="11" t="s">
        <v>7</v>
      </c>
      <c r="E113" s="11" t="s">
        <v>11</v>
      </c>
      <c r="F113" s="11" t="s">
        <v>19</v>
      </c>
      <c r="G113" s="11" t="s">
        <v>36</v>
      </c>
      <c r="H113" s="15" t="s">
        <v>160</v>
      </c>
      <c r="I113" s="11" t="s">
        <v>550</v>
      </c>
      <c r="J113" s="11">
        <v>64516000</v>
      </c>
      <c r="K113" s="11">
        <v>64516</v>
      </c>
      <c r="L113" s="12">
        <v>63852</v>
      </c>
      <c r="M113" s="12">
        <v>66080.328125</v>
      </c>
      <c r="N113" s="13">
        <v>95.191999999999993</v>
      </c>
      <c r="P113" s="20">
        <v>2156</v>
      </c>
      <c r="Q113" s="20">
        <v>2156</v>
      </c>
      <c r="R113" s="20">
        <v>27</v>
      </c>
      <c r="S113" s="20">
        <v>27</v>
      </c>
      <c r="T113" s="20">
        <v>97</v>
      </c>
      <c r="U113" s="20">
        <v>97</v>
      </c>
      <c r="V113" s="21">
        <v>1.6000100004021078E-4</v>
      </c>
      <c r="W113" s="21">
        <v>4.1905272519215941E-4</v>
      </c>
      <c r="X113" s="21">
        <v>5.020668322686106E-5</v>
      </c>
      <c r="Y113" s="21">
        <v>1.7405596736352891E-4</v>
      </c>
      <c r="Z113" s="21">
        <v>1.8201061409976038E-4</v>
      </c>
      <c r="AA113" s="21">
        <v>0.42328241467475891</v>
      </c>
      <c r="AC113" s="23">
        <v>3.263000026345253E-2</v>
      </c>
      <c r="AD113" s="23">
        <v>3.2626956701278687E-2</v>
      </c>
      <c r="AE113" s="23">
        <v>0.26456001400947571</v>
      </c>
      <c r="AF113" s="23">
        <v>3.263000026345253E-2</v>
      </c>
      <c r="AG113" s="23">
        <v>0.26456001400947571</v>
      </c>
      <c r="AH113" s="23">
        <v>1.0801183816511184E-4</v>
      </c>
      <c r="AI113" s="23">
        <v>2.446519210934639E-4</v>
      </c>
      <c r="AJ113" s="23">
        <v>1.7408340936526656E-3</v>
      </c>
      <c r="AK113" s="23">
        <v>8.1340589665775467E-4</v>
      </c>
      <c r="AL113" s="23">
        <v>12.35067081451416</v>
      </c>
      <c r="AN113" s="25">
        <v>0.14890000224113464</v>
      </c>
      <c r="AO113" s="25">
        <v>1.1574386153370142E-3</v>
      </c>
      <c r="AP113" s="25">
        <v>2.0589872008903729</v>
      </c>
      <c r="AQ113" s="25">
        <v>5.7593057863414288E-4</v>
      </c>
      <c r="AR113" s="25">
        <v>8.1817609924415076E-4</v>
      </c>
      <c r="AS113" s="25">
        <v>12.168198585510254</v>
      </c>
      <c r="AU113" s="28">
        <v>63.613174438476563</v>
      </c>
      <c r="AV113" s="28">
        <v>2.1611422300338745E-2</v>
      </c>
      <c r="AW113" s="28">
        <v>-1.6653167009353638</v>
      </c>
      <c r="AX113" s="29">
        <v>358</v>
      </c>
      <c r="AY113" s="28">
        <v>63.613174438476563</v>
      </c>
      <c r="AZ113" s="28">
        <v>0.12408290058374405</v>
      </c>
      <c r="BA113" s="28">
        <v>9.9999997764825821E-3</v>
      </c>
      <c r="BC113" s="34">
        <v>2156</v>
      </c>
      <c r="BD113" s="35">
        <v>3.2102839946746826</v>
      </c>
      <c r="BE113" s="35">
        <v>1.7079513520002365E-2</v>
      </c>
      <c r="BF113" s="33">
        <v>369</v>
      </c>
    </row>
    <row r="114" spans="1:58">
      <c r="A114" s="7">
        <v>113</v>
      </c>
      <c r="C114" s="11" t="s">
        <v>3</v>
      </c>
      <c r="D114" s="11" t="s">
        <v>7</v>
      </c>
      <c r="E114" s="11" t="s">
        <v>11</v>
      </c>
      <c r="F114" s="11" t="s">
        <v>19</v>
      </c>
      <c r="G114" s="11" t="s">
        <v>36</v>
      </c>
      <c r="H114" s="15" t="s">
        <v>161</v>
      </c>
      <c r="I114" s="11" t="s">
        <v>551</v>
      </c>
      <c r="J114" s="11">
        <v>64517000</v>
      </c>
      <c r="K114" s="11">
        <v>64517</v>
      </c>
      <c r="L114" s="12">
        <v>71013</v>
      </c>
      <c r="M114" s="12">
        <v>73491.234375</v>
      </c>
      <c r="N114" s="13">
        <v>100.54300000000001</v>
      </c>
      <c r="P114" s="20">
        <v>1680</v>
      </c>
      <c r="Q114" s="20">
        <v>1680</v>
      </c>
      <c r="R114" s="20">
        <v>9</v>
      </c>
      <c r="S114" s="20">
        <v>9</v>
      </c>
      <c r="T114" s="20">
        <v>7</v>
      </c>
      <c r="U114" s="20">
        <v>7</v>
      </c>
      <c r="V114" s="21">
        <v>1.2467610940802842E-4</v>
      </c>
      <c r="W114" s="21">
        <v>3.265345876570791E-4</v>
      </c>
      <c r="X114" s="21">
        <v>1.6735561075620353E-5</v>
      </c>
      <c r="Y114" s="21">
        <v>1.2560740287881345E-5</v>
      </c>
      <c r="Z114" s="21">
        <v>1.0399133741750564E-4</v>
      </c>
      <c r="AA114" s="21">
        <v>0.24184140563011169</v>
      </c>
      <c r="AC114" s="23">
        <v>2.2859999909996986E-2</v>
      </c>
      <c r="AD114" s="23">
        <v>2.285986952483654E-2</v>
      </c>
      <c r="AE114" s="23">
        <v>4.3809998780488968E-2</v>
      </c>
      <c r="AF114" s="23">
        <v>2.2859999909996986E-2</v>
      </c>
      <c r="AG114" s="23">
        <v>4.3809998780488968E-2</v>
      </c>
      <c r="AH114" s="23">
        <v>7.5671174272429198E-5</v>
      </c>
      <c r="AI114" s="23">
        <v>1.7141380521934479E-4</v>
      </c>
      <c r="AJ114" s="23">
        <v>2.8827463393099606E-4</v>
      </c>
      <c r="AK114" s="23">
        <v>1.9390348514195416E-4</v>
      </c>
      <c r="AL114" s="23">
        <v>2.9442102909088135</v>
      </c>
      <c r="AN114" s="25">
        <v>0.1921599954366684</v>
      </c>
      <c r="AO114" s="25">
        <v>1.4937098603695631E-3</v>
      </c>
      <c r="AP114" s="25">
        <v>6.9360414866032833</v>
      </c>
      <c r="AQ114" s="25">
        <v>1.9401182653382421E-3</v>
      </c>
      <c r="AR114" s="25">
        <v>1.7541527590324772E-3</v>
      </c>
      <c r="AS114" s="25">
        <v>26.088367462158203</v>
      </c>
      <c r="AU114" s="28">
        <v>18.575750350952148</v>
      </c>
      <c r="AV114" s="28">
        <v>6.3107744790613651E-3</v>
      </c>
      <c r="AW114" s="28">
        <v>-2.1999173164367676</v>
      </c>
      <c r="AX114" s="29">
        <v>366</v>
      </c>
      <c r="AY114" s="28">
        <v>18.575750350952148</v>
      </c>
      <c r="AZ114" s="28">
        <v>3.6233577877283096E-2</v>
      </c>
      <c r="BA114" s="28">
        <v>9.9999997764825821E-3</v>
      </c>
      <c r="BC114" s="34">
        <v>1680</v>
      </c>
      <c r="BD114" s="35">
        <v>3.228287935256958</v>
      </c>
      <c r="BE114" s="35">
        <v>1.7175298184156418E-2</v>
      </c>
      <c r="BF114" s="33">
        <v>368</v>
      </c>
    </row>
    <row r="115" spans="1:58">
      <c r="A115" s="7">
        <v>114</v>
      </c>
      <c r="C115" s="11" t="s">
        <v>3</v>
      </c>
      <c r="D115" s="11" t="s">
        <v>7</v>
      </c>
      <c r="E115" s="11" t="s">
        <v>11</v>
      </c>
      <c r="F115" s="11" t="s">
        <v>19</v>
      </c>
      <c r="G115" s="11" t="s">
        <v>36</v>
      </c>
      <c r="H115" s="15" t="s">
        <v>162</v>
      </c>
      <c r="I115" s="11" t="s">
        <v>552</v>
      </c>
      <c r="J115" s="11">
        <v>64518000</v>
      </c>
      <c r="K115" s="11">
        <v>64518</v>
      </c>
      <c r="L115" s="12">
        <v>52687</v>
      </c>
      <c r="M115" s="12">
        <v>54525.68359375</v>
      </c>
      <c r="N115" s="13">
        <v>37.874000000000002</v>
      </c>
      <c r="P115" s="20">
        <v>52687</v>
      </c>
      <c r="Q115" s="20">
        <v>24251</v>
      </c>
      <c r="R115" s="20">
        <v>1264</v>
      </c>
      <c r="S115" s="20">
        <v>1264</v>
      </c>
      <c r="T115" s="20">
        <v>4008</v>
      </c>
      <c r="U115" s="20">
        <v>4008</v>
      </c>
      <c r="V115" s="21">
        <v>3.9100060239434242E-3</v>
      </c>
      <c r="W115" s="21">
        <v>4.7135655768215656E-3</v>
      </c>
      <c r="X115" s="21">
        <v>2.3504167329519987E-3</v>
      </c>
      <c r="Y115" s="21">
        <v>7.1919211186468601E-3</v>
      </c>
      <c r="Z115" s="21">
        <v>4.5654053266799225E-3</v>
      </c>
      <c r="AA115" s="21">
        <v>10.617269515991211</v>
      </c>
      <c r="AC115" s="23">
        <v>0.96627998352050781</v>
      </c>
      <c r="AD115" s="23">
        <v>0.44476288557052612</v>
      </c>
      <c r="AE115" s="23">
        <v>0.46029001474380493</v>
      </c>
      <c r="AF115" s="23">
        <v>0.96627998352050781</v>
      </c>
      <c r="AG115" s="23">
        <v>0.46029001474380493</v>
      </c>
      <c r="AH115" s="23">
        <v>3.1985801178961992E-3</v>
      </c>
      <c r="AI115" s="23">
        <v>3.3350363373756409E-3</v>
      </c>
      <c r="AJ115" s="23">
        <v>3.0287592671811581E-3</v>
      </c>
      <c r="AK115" s="23">
        <v>3.1762153042078872E-3</v>
      </c>
      <c r="AL115" s="23">
        <v>48.227325439453125</v>
      </c>
      <c r="AN115" s="25">
        <v>0.23327000439167023</v>
      </c>
      <c r="AO115" s="25">
        <v>1.8132687546312809E-3</v>
      </c>
      <c r="AP115" s="25">
        <v>6.418621054487744</v>
      </c>
      <c r="AQ115" s="25">
        <v>1.7953877104446292E-3</v>
      </c>
      <c r="AR115" s="25">
        <v>1.8028366235888155E-3</v>
      </c>
      <c r="AS115" s="25">
        <v>26.812410354614258</v>
      </c>
      <c r="AU115" s="28">
        <v>13729.09375</v>
      </c>
      <c r="AV115" s="28">
        <v>4.6642107963562012</v>
      </c>
      <c r="AW115" s="28">
        <v>0.6687781810760498</v>
      </c>
      <c r="AX115" s="29">
        <v>111</v>
      </c>
      <c r="AY115" s="28">
        <v>13729.09375</v>
      </c>
      <c r="AZ115" s="28">
        <v>26.779764175415039</v>
      </c>
      <c r="BA115" s="28">
        <v>0.10663598775863647</v>
      </c>
      <c r="BC115" s="34">
        <v>52687</v>
      </c>
      <c r="BD115" s="35">
        <v>1310.587890625</v>
      </c>
      <c r="BE115" s="35">
        <v>6.9726548194885254</v>
      </c>
      <c r="BF115" s="33">
        <v>123</v>
      </c>
    </row>
    <row r="116" spans="1:58">
      <c r="A116" s="7">
        <v>115</v>
      </c>
      <c r="C116" s="11" t="s">
        <v>3</v>
      </c>
      <c r="D116" s="11" t="s">
        <v>7</v>
      </c>
      <c r="E116" s="11" t="s">
        <v>11</v>
      </c>
      <c r="F116" s="11" t="s">
        <v>19</v>
      </c>
      <c r="G116" s="11" t="s">
        <v>36</v>
      </c>
      <c r="H116" s="15" t="s">
        <v>163</v>
      </c>
      <c r="I116" s="11" t="s">
        <v>553</v>
      </c>
      <c r="J116" s="11">
        <v>64519000</v>
      </c>
      <c r="K116" s="11">
        <v>64519</v>
      </c>
      <c r="L116" s="12">
        <v>39257</v>
      </c>
      <c r="M116" s="12">
        <v>40627</v>
      </c>
      <c r="N116" s="13">
        <v>108.964</v>
      </c>
      <c r="P116" s="20">
        <v>829</v>
      </c>
      <c r="Q116" s="20">
        <v>829</v>
      </c>
      <c r="R116" s="20">
        <v>0</v>
      </c>
      <c r="S116" s="20">
        <v>0</v>
      </c>
      <c r="T116" s="20">
        <v>4</v>
      </c>
      <c r="U116" s="20">
        <v>4</v>
      </c>
      <c r="V116" s="21">
        <v>6.1521721363533288E-5</v>
      </c>
      <c r="W116" s="21">
        <v>1.6112926823552698E-4</v>
      </c>
      <c r="X116" s="21">
        <v>0</v>
      </c>
      <c r="Y116" s="21">
        <v>7.1775657488615252E-6</v>
      </c>
      <c r="Z116" s="21">
        <v>4.9710120917655327E-5</v>
      </c>
      <c r="AA116" s="21">
        <v>0.11560545116662979</v>
      </c>
      <c r="AC116" s="23">
        <v>2.0409999415278435E-2</v>
      </c>
      <c r="AD116" s="23">
        <v>2.0405149087309837E-2</v>
      </c>
      <c r="AE116" s="23">
        <v>2.2199999541044235E-2</v>
      </c>
      <c r="AF116" s="23">
        <v>2.0409999415278435E-2</v>
      </c>
      <c r="AG116" s="23">
        <v>2.2199999541044235E-2</v>
      </c>
      <c r="AH116" s="23">
        <v>6.7561188188847154E-5</v>
      </c>
      <c r="AI116" s="23">
        <v>1.5300718951039016E-4</v>
      </c>
      <c r="AJ116" s="23">
        <v>1.460784551454708E-4</v>
      </c>
      <c r="AK116" s="23">
        <v>1.2817986194940759E-4</v>
      </c>
      <c r="AL116" s="23">
        <v>1.9462697505950928</v>
      </c>
      <c r="AN116" s="25">
        <v>0.37692999839782715</v>
      </c>
      <c r="AO116" s="25">
        <v>2.9299755115061998E-3</v>
      </c>
      <c r="AP116" s="25">
        <v>12.061955469506293</v>
      </c>
      <c r="AQ116" s="25">
        <v>3.3739157952368259E-3</v>
      </c>
      <c r="AR116" s="25">
        <v>3.1889784627076967E-3</v>
      </c>
      <c r="AS116" s="25">
        <v>47.427593231201172</v>
      </c>
      <c r="AU116" s="28">
        <v>10.67117977142334</v>
      </c>
      <c r="AV116" s="28">
        <v>3.6253398284316063E-3</v>
      </c>
      <c r="AW116" s="28">
        <v>-2.4406511783599854</v>
      </c>
      <c r="AX116" s="29">
        <v>368</v>
      </c>
      <c r="AY116" s="28">
        <v>10.67117977142334</v>
      </c>
      <c r="AZ116" s="28">
        <v>2.0815042778849602E-2</v>
      </c>
      <c r="BA116" s="28">
        <v>9.9999997764825821E-3</v>
      </c>
      <c r="BC116" s="34">
        <v>829</v>
      </c>
      <c r="BD116" s="35">
        <v>3.1247496604919434</v>
      </c>
      <c r="BE116" s="35">
        <v>1.662445068359375E-2</v>
      </c>
      <c r="BF116" s="33">
        <v>370</v>
      </c>
    </row>
    <row r="117" spans="1:58">
      <c r="A117" s="7">
        <v>116</v>
      </c>
      <c r="C117" s="11" t="s">
        <v>3</v>
      </c>
      <c r="D117" s="11" t="s">
        <v>7</v>
      </c>
      <c r="E117" s="11" t="s">
        <v>11</v>
      </c>
      <c r="F117" s="11" t="s">
        <v>19</v>
      </c>
      <c r="G117" s="11" t="s">
        <v>36</v>
      </c>
      <c r="H117" s="15" t="s">
        <v>164</v>
      </c>
      <c r="I117" s="11" t="s">
        <v>554</v>
      </c>
      <c r="J117" s="11">
        <v>64520000</v>
      </c>
      <c r="K117" s="11">
        <v>64520</v>
      </c>
      <c r="L117" s="12">
        <v>75207</v>
      </c>
      <c r="M117" s="12">
        <v>77831.59375</v>
      </c>
      <c r="N117" s="13">
        <v>77.536000000000001</v>
      </c>
      <c r="P117" s="20">
        <v>2538</v>
      </c>
      <c r="Q117" s="20">
        <v>2538</v>
      </c>
      <c r="R117" s="20">
        <v>26</v>
      </c>
      <c r="S117" s="20">
        <v>26</v>
      </c>
      <c r="T117" s="20">
        <v>98</v>
      </c>
      <c r="U117" s="20">
        <v>98</v>
      </c>
      <c r="V117" s="21">
        <v>1.8834997899830341E-4</v>
      </c>
      <c r="W117" s="21">
        <v>4.9330049660056829E-4</v>
      </c>
      <c r="X117" s="21">
        <v>4.8347177653340623E-5</v>
      </c>
      <c r="Y117" s="21">
        <v>1.7585036403033882E-4</v>
      </c>
      <c r="Z117" s="21">
        <v>2.0409381751834732E-4</v>
      </c>
      <c r="AA117" s="21">
        <v>0.47463893890380859</v>
      </c>
      <c r="AC117" s="23">
        <v>3.2609999179840088E-2</v>
      </c>
      <c r="AD117" s="23">
        <v>3.2608866691589355E-2</v>
      </c>
      <c r="AE117" s="23">
        <v>0.22473999857902527</v>
      </c>
      <c r="AF117" s="23">
        <v>3.2609999179840088E-2</v>
      </c>
      <c r="AG117" s="23">
        <v>0.22473999857902527</v>
      </c>
      <c r="AH117" s="23">
        <v>1.0794562695082277E-4</v>
      </c>
      <c r="AI117" s="23">
        <v>2.4451626813970506E-4</v>
      </c>
      <c r="AJ117" s="23">
        <v>1.4788140542805195E-3</v>
      </c>
      <c r="AK117" s="23">
        <v>7.0756983525084214E-4</v>
      </c>
      <c r="AL117" s="23">
        <v>10.743666648864746</v>
      </c>
      <c r="AN117" s="25">
        <v>0.19249999523162842</v>
      </c>
      <c r="AO117" s="25">
        <v>1.496352837421E-3</v>
      </c>
      <c r="AP117" s="25">
        <v>5.8721934369602762</v>
      </c>
      <c r="AQ117" s="25">
        <v>1.6425434732809663E-3</v>
      </c>
      <c r="AR117" s="25">
        <v>1.58164315126134E-3</v>
      </c>
      <c r="AS117" s="25">
        <v>23.522745132446289</v>
      </c>
      <c r="AU117" s="28">
        <v>119.95100402832031</v>
      </c>
      <c r="AV117" s="28">
        <v>4.0751177817583084E-2</v>
      </c>
      <c r="AW117" s="28">
        <v>-1.3898597955703735</v>
      </c>
      <c r="AX117" s="29">
        <v>349</v>
      </c>
      <c r="AY117" s="28">
        <v>119.95100402832031</v>
      </c>
      <c r="AZ117" s="28">
        <v>0.23397462069988251</v>
      </c>
      <c r="BA117" s="28">
        <v>9.9999997764825821E-3</v>
      </c>
      <c r="BC117" s="34">
        <v>2538</v>
      </c>
      <c r="BD117" s="35">
        <v>4.8856496810913086</v>
      </c>
      <c r="BE117" s="35">
        <v>2.5992877781391144E-2</v>
      </c>
      <c r="BF117" s="33">
        <v>364</v>
      </c>
    </row>
    <row r="118" spans="1:58">
      <c r="A118" s="7">
        <v>117</v>
      </c>
      <c r="C118" s="11" t="s">
        <v>3</v>
      </c>
      <c r="D118" s="11" t="s">
        <v>7</v>
      </c>
      <c r="E118" s="11" t="s">
        <v>11</v>
      </c>
      <c r="F118" s="11" t="s">
        <v>19</v>
      </c>
      <c r="G118" s="11" t="s">
        <v>36</v>
      </c>
      <c r="H118" s="15" t="s">
        <v>95</v>
      </c>
      <c r="I118" s="11" t="s">
        <v>555</v>
      </c>
      <c r="J118" s="11">
        <v>64521000</v>
      </c>
      <c r="K118" s="11">
        <v>64521</v>
      </c>
      <c r="L118" s="12">
        <v>47945</v>
      </c>
      <c r="M118" s="12">
        <v>49618.19921875</v>
      </c>
      <c r="N118" s="13">
        <v>101.508</v>
      </c>
      <c r="P118" s="20">
        <v>2609</v>
      </c>
      <c r="Q118" s="20">
        <v>2609</v>
      </c>
      <c r="R118" s="20">
        <v>19</v>
      </c>
      <c r="S118" s="20">
        <v>19</v>
      </c>
      <c r="T118" s="20">
        <v>94</v>
      </c>
      <c r="U118" s="20">
        <v>94</v>
      </c>
      <c r="V118" s="21">
        <v>1.9361902377568185E-4</v>
      </c>
      <c r="W118" s="21">
        <v>5.0710042705759406E-4</v>
      </c>
      <c r="X118" s="21">
        <v>3.533063136273995E-5</v>
      </c>
      <c r="Y118" s="21">
        <v>1.6867279191501439E-4</v>
      </c>
      <c r="Z118" s="21">
        <v>2.0333541004122698E-4</v>
      </c>
      <c r="AA118" s="21">
        <v>0.47287517786026001</v>
      </c>
      <c r="AC118" s="23">
        <v>5.2579998970031738E-2</v>
      </c>
      <c r="AD118" s="23">
        <v>5.2581511437892914E-2</v>
      </c>
      <c r="AE118" s="23">
        <v>0.19923000037670135</v>
      </c>
      <c r="AF118" s="23">
        <v>5.2579998970031738E-2</v>
      </c>
      <c r="AG118" s="23">
        <v>0.19923000037670135</v>
      </c>
      <c r="AH118" s="23">
        <v>1.740503212204203E-4</v>
      </c>
      <c r="AI118" s="23">
        <v>3.9428033051081002E-4</v>
      </c>
      <c r="AJ118" s="23">
        <v>1.3109553838148713E-3</v>
      </c>
      <c r="AK118" s="23">
        <v>7.0754528285730232E-4</v>
      </c>
      <c r="AL118" s="23">
        <v>10.743293762207031</v>
      </c>
      <c r="AN118" s="25">
        <v>0.1932000070810318</v>
      </c>
      <c r="AO118" s="25">
        <v>1.5017942059785128E-3</v>
      </c>
      <c r="AP118" s="25">
        <v>4.4185648227436207</v>
      </c>
      <c r="AQ118" s="25">
        <v>1.2359409593045712E-3</v>
      </c>
      <c r="AR118" s="25">
        <v>1.3466905174904656E-3</v>
      </c>
      <c r="AS118" s="25">
        <v>20.028448104858398</v>
      </c>
      <c r="AU118" s="28">
        <v>101.74925994873047</v>
      </c>
      <c r="AV118" s="28">
        <v>3.4567464143037796E-2</v>
      </c>
      <c r="AW118" s="28">
        <v>-1.4613324403762817</v>
      </c>
      <c r="AX118" s="29">
        <v>353</v>
      </c>
      <c r="AY118" s="28">
        <v>101.74925994873047</v>
      </c>
      <c r="AZ118" s="28">
        <v>0.1984705775976181</v>
      </c>
      <c r="BA118" s="28">
        <v>9.9999997764825821E-3</v>
      </c>
      <c r="BC118" s="34">
        <v>2609</v>
      </c>
      <c r="BD118" s="35">
        <v>5.0405879020690918</v>
      </c>
      <c r="BE118" s="35">
        <v>2.6817185804247856E-2</v>
      </c>
      <c r="BF118" s="33">
        <v>362</v>
      </c>
    </row>
    <row r="119" spans="1:58">
      <c r="A119" s="7">
        <v>118</v>
      </c>
      <c r="C119" s="11" t="s">
        <v>3</v>
      </c>
      <c r="D119" s="11" t="s">
        <v>7</v>
      </c>
      <c r="E119" s="11" t="s">
        <v>11</v>
      </c>
      <c r="F119" s="11" t="s">
        <v>19</v>
      </c>
      <c r="G119" s="11" t="s">
        <v>36</v>
      </c>
      <c r="H119" s="15" t="s">
        <v>165</v>
      </c>
      <c r="I119" s="11" t="s">
        <v>556</v>
      </c>
      <c r="J119" s="11">
        <v>64522000</v>
      </c>
      <c r="K119" s="11">
        <v>64522</v>
      </c>
      <c r="L119" s="12">
        <v>25350</v>
      </c>
      <c r="M119" s="12">
        <v>26234.671875</v>
      </c>
      <c r="N119" s="13">
        <v>85.001000000000005</v>
      </c>
      <c r="P119" s="20">
        <v>2857</v>
      </c>
      <c r="Q119" s="20">
        <v>2857</v>
      </c>
      <c r="R119" s="20">
        <v>5</v>
      </c>
      <c r="S119" s="20">
        <v>5</v>
      </c>
      <c r="T119" s="20">
        <v>169</v>
      </c>
      <c r="U119" s="20">
        <v>169</v>
      </c>
      <c r="V119" s="21">
        <v>2.1202360221650451E-4</v>
      </c>
      <c r="W119" s="21">
        <v>5.5530318059027195E-4</v>
      </c>
      <c r="X119" s="21">
        <v>9.2975342340650968E-6</v>
      </c>
      <c r="Y119" s="21">
        <v>3.0325216357596219E-4</v>
      </c>
      <c r="Z119" s="21">
        <v>2.4759792831386193E-4</v>
      </c>
      <c r="AA119" s="21">
        <v>0.57581174373626709</v>
      </c>
      <c r="AC119" s="23">
        <v>0.10890000313520432</v>
      </c>
      <c r="AD119" s="23">
        <v>0.10890168696641922</v>
      </c>
      <c r="AE119" s="23">
        <v>0.28014999628067017</v>
      </c>
      <c r="AF119" s="23">
        <v>0.10890000313520432</v>
      </c>
      <c r="AG119" s="23">
        <v>0.28014999628067017</v>
      </c>
      <c r="AH119" s="23">
        <v>3.6048082984052598E-4</v>
      </c>
      <c r="AI119" s="23">
        <v>8.1659486750140786E-4</v>
      </c>
      <c r="AJ119" s="23">
        <v>1.8434179946780205E-3</v>
      </c>
      <c r="AK119" s="23">
        <v>1.1135073916209563E-3</v>
      </c>
      <c r="AL119" s="23">
        <v>16.907381057739258</v>
      </c>
      <c r="AN119" s="25">
        <v>0.17305999994277954</v>
      </c>
      <c r="AO119" s="25">
        <v>1.3452406274154782E-3</v>
      </c>
      <c r="AP119" s="25">
        <v>1.7206182560513268</v>
      </c>
      <c r="AQ119" s="25">
        <v>4.8128358321264386E-4</v>
      </c>
      <c r="AR119" s="25">
        <v>8.411921498152038E-4</v>
      </c>
      <c r="AS119" s="25">
        <v>12.510500907897949</v>
      </c>
      <c r="AU119" s="28">
        <v>121.79558563232422</v>
      </c>
      <c r="AV119" s="28">
        <v>4.1377842426300049E-2</v>
      </c>
      <c r="AW119" s="28">
        <v>-1.3832321166992187</v>
      </c>
      <c r="AX119" s="29">
        <v>347</v>
      </c>
      <c r="AY119" s="28">
        <v>121.79558563232422</v>
      </c>
      <c r="AZ119" s="28">
        <v>0.23757264018058777</v>
      </c>
      <c r="BA119" s="28">
        <v>9.9999997764825821E-3</v>
      </c>
      <c r="BC119" s="34">
        <v>2857</v>
      </c>
      <c r="BD119" s="35">
        <v>4.9443240165710449</v>
      </c>
      <c r="BE119" s="35">
        <v>2.6305040344595909E-2</v>
      </c>
      <c r="BF119" s="33">
        <v>363</v>
      </c>
    </row>
    <row r="120" spans="1:58">
      <c r="A120" s="7">
        <v>119</v>
      </c>
      <c r="C120" s="11" t="s">
        <v>3</v>
      </c>
      <c r="D120" s="11" t="s">
        <v>7</v>
      </c>
      <c r="E120" s="11" t="s">
        <v>11</v>
      </c>
      <c r="F120" s="11" t="s">
        <v>19</v>
      </c>
      <c r="G120" s="11" t="s">
        <v>36</v>
      </c>
      <c r="H120" s="15" t="s">
        <v>166</v>
      </c>
      <c r="I120" s="11" t="s">
        <v>557</v>
      </c>
      <c r="J120" s="11">
        <v>64523000</v>
      </c>
      <c r="K120" s="11">
        <v>64523</v>
      </c>
      <c r="L120" s="12">
        <v>140740</v>
      </c>
      <c r="M120" s="12">
        <v>145651.578125</v>
      </c>
      <c r="N120" s="13">
        <v>43.396999999999998</v>
      </c>
      <c r="P120" s="20">
        <v>140740</v>
      </c>
      <c r="Q120" s="20">
        <v>61033</v>
      </c>
      <c r="R120" s="20">
        <v>3426</v>
      </c>
      <c r="S120" s="20">
        <v>3426</v>
      </c>
      <c r="T120" s="20">
        <v>9758</v>
      </c>
      <c r="U120" s="20">
        <v>9758</v>
      </c>
      <c r="V120" s="21">
        <v>1.044459268450737E-2</v>
      </c>
      <c r="W120" s="21">
        <v>1.1862729676067829E-2</v>
      </c>
      <c r="X120" s="21">
        <v>6.3706701621413231E-3</v>
      </c>
      <c r="Y120" s="21">
        <v>1.7509670928120613E-2</v>
      </c>
      <c r="Z120" s="21">
        <v>1.1641800274331626E-2</v>
      </c>
      <c r="AA120" s="21">
        <v>27.074075698852539</v>
      </c>
      <c r="AC120" s="23">
        <v>0.96627998352050781</v>
      </c>
      <c r="AD120" s="23">
        <v>0.41903424263000488</v>
      </c>
      <c r="AE120" s="23">
        <v>0.43090999126434326</v>
      </c>
      <c r="AF120" s="23">
        <v>0.96627998352050781</v>
      </c>
      <c r="AG120" s="23">
        <v>0.43090999126434326</v>
      </c>
      <c r="AH120" s="23">
        <v>3.1985801178961992E-3</v>
      </c>
      <c r="AI120" s="23">
        <v>3.1421112362295389E-3</v>
      </c>
      <c r="AJ120" s="23">
        <v>2.835435327142477E-3</v>
      </c>
      <c r="AK120" s="23">
        <v>3.032870562038624E-3</v>
      </c>
      <c r="AL120" s="23">
        <v>46.050792694091797</v>
      </c>
      <c r="AN120" s="25">
        <v>0.28426998853683472</v>
      </c>
      <c r="AO120" s="25">
        <v>2.2097048349678516E-3</v>
      </c>
      <c r="AP120" s="25">
        <v>4.4641210108836011</v>
      </c>
      <c r="AQ120" s="25">
        <v>1.2486837804317474E-3</v>
      </c>
      <c r="AR120" s="25">
        <v>1.6490274231323056E-3</v>
      </c>
      <c r="AS120" s="25">
        <v>24.524906158447266</v>
      </c>
      <c r="AU120" s="28">
        <v>30577.2265625</v>
      </c>
      <c r="AV120" s="28">
        <v>10.388058662414551</v>
      </c>
      <c r="AW120" s="28">
        <v>1.0165344476699829</v>
      </c>
      <c r="AX120" s="29">
        <v>49</v>
      </c>
      <c r="AY120" s="28">
        <v>30577.2265625</v>
      </c>
      <c r="AZ120" s="28">
        <v>59.643478393554687</v>
      </c>
      <c r="BA120" s="28">
        <v>0.10820068418979645</v>
      </c>
      <c r="BC120" s="34">
        <v>140740</v>
      </c>
      <c r="BD120" s="35">
        <v>4328.91015625</v>
      </c>
      <c r="BE120" s="35">
        <v>23.0308837890625</v>
      </c>
      <c r="BF120" s="33">
        <v>66</v>
      </c>
    </row>
    <row r="121" spans="1:58">
      <c r="A121" s="7">
        <v>120</v>
      </c>
      <c r="C121" s="11" t="s">
        <v>3</v>
      </c>
      <c r="D121" s="11" t="s">
        <v>7</v>
      </c>
      <c r="E121" s="11" t="s">
        <v>11</v>
      </c>
      <c r="F121" s="11" t="s">
        <v>19</v>
      </c>
      <c r="G121" s="11" t="s">
        <v>36</v>
      </c>
      <c r="H121" s="15" t="s">
        <v>167</v>
      </c>
      <c r="I121" s="11" t="s">
        <v>558</v>
      </c>
      <c r="J121" s="11">
        <v>64524000</v>
      </c>
      <c r="K121" s="11">
        <v>64524</v>
      </c>
      <c r="L121" s="12">
        <v>129981</v>
      </c>
      <c r="M121" s="12">
        <v>134517.109375</v>
      </c>
      <c r="N121" s="13">
        <v>84.974000000000004</v>
      </c>
      <c r="P121" s="20">
        <v>13859</v>
      </c>
      <c r="Q121" s="20">
        <v>13859</v>
      </c>
      <c r="R121" s="20">
        <v>41</v>
      </c>
      <c r="S121" s="20">
        <v>41</v>
      </c>
      <c r="T121" s="20">
        <v>92</v>
      </c>
      <c r="U121" s="20">
        <v>92</v>
      </c>
      <c r="V121" s="21">
        <v>1.0285036405548453E-3</v>
      </c>
      <c r="W121" s="21">
        <v>2.6937159709632397E-3</v>
      </c>
      <c r="X121" s="21">
        <v>7.6239783084020019E-5</v>
      </c>
      <c r="Y121" s="21">
        <v>1.6508401313330978E-4</v>
      </c>
      <c r="Z121" s="21">
        <v>8.6027269900687032E-4</v>
      </c>
      <c r="AA121" s="21">
        <v>2.000643253326416</v>
      </c>
      <c r="AC121" s="23">
        <v>0.1030300036072731</v>
      </c>
      <c r="AD121" s="23">
        <v>0.10302778333425522</v>
      </c>
      <c r="AE121" s="23">
        <v>4.4139999896287918E-2</v>
      </c>
      <c r="AF121" s="23">
        <v>0.1030300036072731</v>
      </c>
      <c r="AG121" s="23">
        <v>4.4139999896287918E-2</v>
      </c>
      <c r="AH121" s="23">
        <v>3.4104994847439229E-4</v>
      </c>
      <c r="AI121" s="23">
        <v>7.725496543571353E-4</v>
      </c>
      <c r="AJ121" s="23">
        <v>2.9044607072137296E-4</v>
      </c>
      <c r="AK121" s="23">
        <v>4.6668014745151343E-4</v>
      </c>
      <c r="AL121" s="23">
        <v>7.0860228538513184</v>
      </c>
      <c r="AN121" s="25">
        <v>0.3160800039768219</v>
      </c>
      <c r="AO121" s="25">
        <v>2.4569726083427668E-3</v>
      </c>
      <c r="AP121" s="25">
        <v>11.087476734910929</v>
      </c>
      <c r="AQ121" s="25">
        <v>3.1013388652354479E-3</v>
      </c>
      <c r="AR121" s="25">
        <v>2.83290776968337E-3</v>
      </c>
      <c r="AS121" s="25">
        <v>42.131984710693359</v>
      </c>
      <c r="AU121" s="28">
        <v>597.2884521484375</v>
      </c>
      <c r="AV121" s="28">
        <v>0.2029179185628891</v>
      </c>
      <c r="AW121" s="28">
        <v>-0.69267958402633667</v>
      </c>
      <c r="AX121" s="29">
        <v>296</v>
      </c>
      <c r="AY121" s="28">
        <v>597.2884521484375</v>
      </c>
      <c r="AZ121" s="28">
        <v>1.1650618314743042</v>
      </c>
      <c r="BA121" s="28">
        <v>9.9999997764825821E-3</v>
      </c>
      <c r="BC121" s="34">
        <v>13859</v>
      </c>
      <c r="BD121" s="35">
        <v>43.805526733398438</v>
      </c>
      <c r="BE121" s="35">
        <v>0.23305635154247284</v>
      </c>
      <c r="BF121" s="33">
        <v>309</v>
      </c>
    </row>
    <row r="122" spans="1:58">
      <c r="A122" s="7">
        <v>121</v>
      </c>
      <c r="C122" s="11" t="s">
        <v>3</v>
      </c>
      <c r="D122" s="11" t="s">
        <v>7</v>
      </c>
      <c r="E122" s="11" t="s">
        <v>11</v>
      </c>
      <c r="F122" s="11" t="s">
        <v>19</v>
      </c>
      <c r="G122" s="11" t="s">
        <v>36</v>
      </c>
      <c r="H122" s="15" t="s">
        <v>136</v>
      </c>
      <c r="I122" s="11" t="s">
        <v>559</v>
      </c>
      <c r="J122" s="11">
        <v>64525000</v>
      </c>
      <c r="K122" s="11">
        <v>64525</v>
      </c>
      <c r="L122" s="12">
        <v>23189</v>
      </c>
      <c r="M122" s="12">
        <v>23998.255859375</v>
      </c>
      <c r="N122" s="13">
        <v>95.578000000000003</v>
      </c>
      <c r="P122" s="20">
        <v>398</v>
      </c>
      <c r="Q122" s="20">
        <v>398</v>
      </c>
      <c r="R122" s="20">
        <v>4</v>
      </c>
      <c r="S122" s="20">
        <v>4</v>
      </c>
      <c r="T122" s="20">
        <v>47</v>
      </c>
      <c r="U122" s="20">
        <v>47</v>
      </c>
      <c r="V122" s="21">
        <v>2.9536364309024066E-5</v>
      </c>
      <c r="W122" s="21">
        <v>7.7357595728244632E-5</v>
      </c>
      <c r="X122" s="21">
        <v>7.4380272963026073E-6</v>
      </c>
      <c r="Y122" s="21">
        <v>8.4336395957507193E-5</v>
      </c>
      <c r="Z122" s="21">
        <v>4.709045298114669E-5</v>
      </c>
      <c r="AA122" s="21">
        <v>0.10951317846775055</v>
      </c>
      <c r="AC122" s="23">
        <v>1.6580000519752502E-2</v>
      </c>
      <c r="AD122" s="23">
        <v>1.6584537923336029E-2</v>
      </c>
      <c r="AE122" s="23">
        <v>0.58945000171661377</v>
      </c>
      <c r="AF122" s="23">
        <v>1.6580000519752502E-2</v>
      </c>
      <c r="AG122" s="23">
        <v>0.58945000171661377</v>
      </c>
      <c r="AH122" s="23">
        <v>5.4883123084437102E-5</v>
      </c>
      <c r="AI122" s="23">
        <v>1.2435848475433886E-4</v>
      </c>
      <c r="AJ122" s="23">
        <v>3.8786462973803282E-3</v>
      </c>
      <c r="AK122" s="23">
        <v>1.6219885448996117E-3</v>
      </c>
      <c r="AL122" s="23">
        <v>24.628105163574219</v>
      </c>
      <c r="AN122" s="25">
        <v>0.15507000684738159</v>
      </c>
      <c r="AO122" s="25">
        <v>1.2053997488692403E-3</v>
      </c>
      <c r="AP122" s="25">
        <v>6.412405699916178</v>
      </c>
      <c r="AQ122" s="25">
        <v>1.7936491640284657E-3</v>
      </c>
      <c r="AR122" s="25">
        <v>1.5485953095164054E-3</v>
      </c>
      <c r="AS122" s="25">
        <v>23.031246185302734</v>
      </c>
      <c r="AU122" s="28">
        <v>62.117622375488281</v>
      </c>
      <c r="AV122" s="28">
        <v>2.1103335544466972E-2</v>
      </c>
      <c r="AW122" s="28">
        <v>-1.6756489276885986</v>
      </c>
      <c r="AX122" s="29">
        <v>359</v>
      </c>
      <c r="AY122" s="28">
        <v>62.117622375488281</v>
      </c>
      <c r="AZ122" s="28">
        <v>0.12116570025682449</v>
      </c>
      <c r="BA122" s="28">
        <v>9.9999997764825821E-3</v>
      </c>
      <c r="BC122" s="34">
        <v>398</v>
      </c>
      <c r="BD122" s="35">
        <v>0.61717861890792847</v>
      </c>
      <c r="BE122" s="35">
        <v>3.2835444435477257E-3</v>
      </c>
      <c r="BF122" s="33">
        <v>376</v>
      </c>
    </row>
    <row r="123" spans="1:58">
      <c r="A123" s="7">
        <v>122</v>
      </c>
      <c r="C123" s="11" t="s">
        <v>3</v>
      </c>
      <c r="D123" s="11" t="s">
        <v>7</v>
      </c>
      <c r="E123" s="11" t="s">
        <v>11</v>
      </c>
      <c r="F123" s="11" t="s">
        <v>19</v>
      </c>
      <c r="G123" s="11" t="s">
        <v>36</v>
      </c>
      <c r="H123" s="15" t="s">
        <v>168</v>
      </c>
      <c r="I123" s="11" t="s">
        <v>560</v>
      </c>
      <c r="J123" s="11">
        <v>64526000</v>
      </c>
      <c r="K123" s="11">
        <v>64526</v>
      </c>
      <c r="L123" s="12">
        <v>120999</v>
      </c>
      <c r="M123" s="12">
        <v>125221.65625</v>
      </c>
      <c r="N123" s="13">
        <v>54.414999999999999</v>
      </c>
      <c r="P123" s="20">
        <v>120999</v>
      </c>
      <c r="Q123" s="20">
        <v>13358</v>
      </c>
      <c r="R123" s="20">
        <v>191</v>
      </c>
      <c r="S123" s="20">
        <v>191</v>
      </c>
      <c r="T123" s="20">
        <v>1315</v>
      </c>
      <c r="U123" s="20">
        <v>1315</v>
      </c>
      <c r="V123" s="21">
        <v>8.9795738458633423E-3</v>
      </c>
      <c r="W123" s="21">
        <v>2.5963387452065945E-3</v>
      </c>
      <c r="X123" s="21">
        <v>3.5516580101102591E-4</v>
      </c>
      <c r="Y123" s="21">
        <v>2.3596247192472219E-3</v>
      </c>
      <c r="Z123" s="21">
        <v>4.2069154675368646E-3</v>
      </c>
      <c r="AA123" s="21">
        <v>9.7835683822631836</v>
      </c>
      <c r="AC123" s="23">
        <v>0.96627998352050781</v>
      </c>
      <c r="AD123" s="23">
        <v>0.10667484253644943</v>
      </c>
      <c r="AE123" s="23">
        <v>5.7250000536441803E-2</v>
      </c>
      <c r="AF123" s="23">
        <v>0.96627998352050781</v>
      </c>
      <c r="AG123" s="23">
        <v>5.7250000536441803E-2</v>
      </c>
      <c r="AH123" s="23">
        <v>3.1985801178961992E-3</v>
      </c>
      <c r="AI123" s="23">
        <v>7.9989695223048329E-4</v>
      </c>
      <c r="AJ123" s="23">
        <v>3.7671133759431541E-4</v>
      </c>
      <c r="AK123" s="23">
        <v>1.2475101264754415E-3</v>
      </c>
      <c r="AL123" s="23">
        <v>18.94206428527832</v>
      </c>
      <c r="AN123" s="25">
        <v>0.11626999825239182</v>
      </c>
      <c r="AO123" s="25">
        <v>9.0379710309207439E-4</v>
      </c>
      <c r="AP123" s="25">
        <v>5.9793091355426968</v>
      </c>
      <c r="AQ123" s="25">
        <v>1.6725054010748863E-3</v>
      </c>
      <c r="AR123" s="25">
        <v>1.3522757050281767E-3</v>
      </c>
      <c r="AS123" s="25">
        <v>20.111513137817383</v>
      </c>
      <c r="AU123" s="28">
        <v>3727.08544921875</v>
      </c>
      <c r="AV123" s="28">
        <v>1.2662097215652466</v>
      </c>
      <c r="AW123" s="28">
        <v>0.1025056466460228</v>
      </c>
      <c r="AX123" s="29">
        <v>174</v>
      </c>
      <c r="AY123" s="28">
        <v>3727.08544921875</v>
      </c>
      <c r="AZ123" s="28">
        <v>7.2699971199035645</v>
      </c>
      <c r="BA123" s="28">
        <v>9.9999997764825821E-3</v>
      </c>
      <c r="BC123" s="34">
        <v>120999</v>
      </c>
      <c r="BD123" s="35">
        <v>140.68553161621094</v>
      </c>
      <c r="BE123" s="35">
        <v>0.74848222732543945</v>
      </c>
      <c r="BF123" s="33">
        <v>213</v>
      </c>
    </row>
    <row r="124" spans="1:58">
      <c r="A124" s="7">
        <v>123</v>
      </c>
      <c r="C124" s="11" t="s">
        <v>3</v>
      </c>
      <c r="D124" s="11" t="s">
        <v>7</v>
      </c>
      <c r="E124" s="11" t="s">
        <v>11</v>
      </c>
      <c r="F124" s="11" t="s">
        <v>19</v>
      </c>
      <c r="G124" s="11" t="s">
        <v>36</v>
      </c>
      <c r="H124" s="15" t="s">
        <v>169</v>
      </c>
      <c r="I124" s="11" t="s">
        <v>561</v>
      </c>
      <c r="J124" s="11">
        <v>64527000</v>
      </c>
      <c r="K124" s="11">
        <v>64527</v>
      </c>
      <c r="L124" s="12">
        <v>67403</v>
      </c>
      <c r="M124" s="12">
        <v>69755.25</v>
      </c>
      <c r="N124" s="13">
        <v>173.667</v>
      </c>
      <c r="P124" s="20">
        <v>5131</v>
      </c>
      <c r="Q124" s="20">
        <v>5131</v>
      </c>
      <c r="R124" s="20">
        <v>5</v>
      </c>
      <c r="S124" s="20">
        <v>5</v>
      </c>
      <c r="T124" s="20">
        <v>8</v>
      </c>
      <c r="U124" s="20">
        <v>8</v>
      </c>
      <c r="V124" s="21">
        <v>3.8078162469901145E-4</v>
      </c>
      <c r="W124" s="21">
        <v>9.9729106295853853E-4</v>
      </c>
      <c r="X124" s="21">
        <v>9.2975342340650968E-6</v>
      </c>
      <c r="Y124" s="21">
        <v>1.435513149772305E-5</v>
      </c>
      <c r="Z124" s="21">
        <v>3.0176657357749135E-4</v>
      </c>
      <c r="AA124" s="21">
        <v>0.70178592205047607</v>
      </c>
      <c r="AC124" s="23">
        <v>7.3559999465942383E-2</v>
      </c>
      <c r="AD124" s="23">
        <v>7.3557190597057343E-2</v>
      </c>
      <c r="AE124" s="23">
        <v>1.1649999767541885E-2</v>
      </c>
      <c r="AF124" s="23">
        <v>7.3559999465942383E-2</v>
      </c>
      <c r="AG124" s="23">
        <v>1.1649999767541885E-2</v>
      </c>
      <c r="AH124" s="23">
        <v>2.4349833256565034E-4</v>
      </c>
      <c r="AI124" s="23">
        <v>5.5156560847535729E-4</v>
      </c>
      <c r="AJ124" s="23">
        <v>7.6658288890030235E-5</v>
      </c>
      <c r="AK124" s="23">
        <v>2.8042536579059866E-4</v>
      </c>
      <c r="AL124" s="23">
        <v>4.2579498291015625</v>
      </c>
      <c r="AN124" s="25">
        <v>0.43160998821258545</v>
      </c>
      <c r="AO124" s="25">
        <v>3.355017164722085E-3</v>
      </c>
      <c r="AP124" s="25">
        <v>11.756499682942295</v>
      </c>
      <c r="AQ124" s="25">
        <v>3.2884750980883837E-3</v>
      </c>
      <c r="AR124" s="25">
        <v>3.3161952955005191E-3</v>
      </c>
      <c r="AS124" s="25">
        <v>49.319602966308594</v>
      </c>
      <c r="AU124" s="28">
        <v>147.37532043457031</v>
      </c>
      <c r="AV124" s="28">
        <v>5.0068091601133347E-2</v>
      </c>
      <c r="AW124" s="28">
        <v>-1.3004390001296997</v>
      </c>
      <c r="AX124" s="29">
        <v>345</v>
      </c>
      <c r="AY124" s="28">
        <v>147.37532043457031</v>
      </c>
      <c r="AZ124" s="28">
        <v>0.2874680757522583</v>
      </c>
      <c r="BA124" s="28">
        <v>9.9999997764825821E-3</v>
      </c>
      <c r="BC124" s="34">
        <v>5131</v>
      </c>
      <c r="BD124" s="35">
        <v>22.145908355712891</v>
      </c>
      <c r="BE124" s="35">
        <v>0.11782176792621613</v>
      </c>
      <c r="BF124" s="33">
        <v>333</v>
      </c>
    </row>
    <row r="125" spans="1:58">
      <c r="A125" s="7">
        <v>124</v>
      </c>
      <c r="C125" s="11" t="s">
        <v>3</v>
      </c>
      <c r="D125" s="11" t="s">
        <v>7</v>
      </c>
      <c r="E125" s="11" t="s">
        <v>11</v>
      </c>
      <c r="F125" s="11" t="s">
        <v>19</v>
      </c>
      <c r="G125" s="11" t="s">
        <v>36</v>
      </c>
      <c r="H125" s="15" t="s">
        <v>170</v>
      </c>
      <c r="I125" s="11" t="s">
        <v>562</v>
      </c>
      <c r="J125" s="11">
        <v>64528000</v>
      </c>
      <c r="K125" s="11">
        <v>64528</v>
      </c>
      <c r="L125" s="12">
        <v>97571</v>
      </c>
      <c r="M125" s="12">
        <v>100976.0625</v>
      </c>
      <c r="N125" s="13">
        <v>61.856999999999999</v>
      </c>
      <c r="P125" s="20">
        <v>7102</v>
      </c>
      <c r="Q125" s="20">
        <v>7212</v>
      </c>
      <c r="R125" s="20">
        <v>51</v>
      </c>
      <c r="S125" s="20">
        <v>51</v>
      </c>
      <c r="T125" s="20">
        <v>399</v>
      </c>
      <c r="U125" s="20">
        <v>399</v>
      </c>
      <c r="V125" s="21">
        <v>5.2705343114212155E-4</v>
      </c>
      <c r="W125" s="21">
        <v>1.4017663197591901E-3</v>
      </c>
      <c r="X125" s="21">
        <v>9.4834846095182002E-5</v>
      </c>
      <c r="Y125" s="21">
        <v>7.1596220368519425E-4</v>
      </c>
      <c r="Z125" s="21">
        <v>6.2515537306640921E-4</v>
      </c>
      <c r="AA125" s="21">
        <v>1.4538562297821045</v>
      </c>
      <c r="AC125" s="23">
        <v>7.0330001413822174E-2</v>
      </c>
      <c r="AD125" s="23">
        <v>7.1422867476940155E-2</v>
      </c>
      <c r="AE125" s="23">
        <v>0.2914699912071228</v>
      </c>
      <c r="AF125" s="23">
        <v>7.0330001413822174E-2</v>
      </c>
      <c r="AG125" s="23">
        <v>0.2914699912071228</v>
      </c>
      <c r="AH125" s="23">
        <v>2.3280638561118394E-4</v>
      </c>
      <c r="AI125" s="23">
        <v>5.3556147031486034E-4</v>
      </c>
      <c r="AJ125" s="23">
        <v>1.917904824949801E-3</v>
      </c>
      <c r="AK125" s="23">
        <v>1.0155316467633569E-3</v>
      </c>
      <c r="AL125" s="23">
        <v>15.419727325439453</v>
      </c>
      <c r="AN125" s="25">
        <v>0.10149999707937241</v>
      </c>
      <c r="AO125" s="25">
        <v>7.8898598439991474E-4</v>
      </c>
      <c r="AP125" s="25">
        <v>2.0158251695553879</v>
      </c>
      <c r="AQ125" s="25">
        <v>5.6385749485343695E-4</v>
      </c>
      <c r="AR125" s="25">
        <v>6.5764187049775378E-4</v>
      </c>
      <c r="AS125" s="25">
        <v>9.7806777954101562</v>
      </c>
      <c r="AU125" s="28">
        <v>219.26388549804687</v>
      </c>
      <c r="AV125" s="28">
        <v>7.4490927159786224E-2</v>
      </c>
      <c r="AW125" s="28">
        <v>-1.1278966665267944</v>
      </c>
      <c r="AX125" s="29">
        <v>339</v>
      </c>
      <c r="AY125" s="28">
        <v>219.26388549804687</v>
      </c>
      <c r="AZ125" s="28">
        <v>0.42769283056259155</v>
      </c>
      <c r="BA125" s="28">
        <v>9.9999997764825821E-3</v>
      </c>
      <c r="BC125" s="34">
        <v>7102</v>
      </c>
      <c r="BD125" s="35">
        <v>7.2085294723510742</v>
      </c>
      <c r="BE125" s="35">
        <v>3.8351178169250488E-2</v>
      </c>
      <c r="BF125" s="33">
        <v>353</v>
      </c>
    </row>
    <row r="126" spans="1:58">
      <c r="A126" s="7">
        <v>125</v>
      </c>
      <c r="C126" s="11" t="s">
        <v>3</v>
      </c>
      <c r="D126" s="11" t="s">
        <v>7</v>
      </c>
      <c r="E126" s="11" t="s">
        <v>11</v>
      </c>
      <c r="F126" s="11" t="s">
        <v>19</v>
      </c>
      <c r="G126" s="11" t="s">
        <v>36</v>
      </c>
      <c r="H126" s="15" t="s">
        <v>171</v>
      </c>
      <c r="I126" s="11" t="s">
        <v>563</v>
      </c>
      <c r="J126" s="11">
        <v>64529000</v>
      </c>
      <c r="K126" s="11">
        <v>64529</v>
      </c>
      <c r="L126" s="12">
        <v>41658</v>
      </c>
      <c r="M126" s="12">
        <v>43111.79296875</v>
      </c>
      <c r="N126" s="13">
        <v>56.558</v>
      </c>
      <c r="P126" s="20">
        <v>10435</v>
      </c>
      <c r="Q126" s="20">
        <v>10435</v>
      </c>
      <c r="R126" s="20">
        <v>233</v>
      </c>
      <c r="S126" s="20">
        <v>233</v>
      </c>
      <c r="T126" s="20">
        <v>1273</v>
      </c>
      <c r="U126" s="20">
        <v>1273</v>
      </c>
      <c r="V126" s="21">
        <v>7.7440188033506274E-4</v>
      </c>
      <c r="W126" s="21">
        <v>2.0282072946429253E-3</v>
      </c>
      <c r="X126" s="21">
        <v>4.3326508603058755E-4</v>
      </c>
      <c r="Y126" s="21">
        <v>2.2842602338641882E-3</v>
      </c>
      <c r="Z126" s="21">
        <v>1.3079298028374998E-3</v>
      </c>
      <c r="AA126" s="21">
        <v>3.0417108535766602</v>
      </c>
      <c r="AC126" s="23">
        <v>0.24205000698566437</v>
      </c>
      <c r="AD126" s="23">
        <v>0.24204513430595398</v>
      </c>
      <c r="AE126" s="23">
        <v>0.66387999057769775</v>
      </c>
      <c r="AF126" s="23">
        <v>0.24205000698566437</v>
      </c>
      <c r="AG126" s="23">
        <v>0.66387999057769775</v>
      </c>
      <c r="AH126" s="23">
        <v>8.0123398220166564E-4</v>
      </c>
      <c r="AI126" s="23">
        <v>1.8149656243622303E-3</v>
      </c>
      <c r="AJ126" s="23">
        <v>4.3684039264917374E-3</v>
      </c>
      <c r="AK126" s="23">
        <v>2.5843779041962891E-3</v>
      </c>
      <c r="AL126" s="23">
        <v>39.240924835205078</v>
      </c>
      <c r="AN126" s="25">
        <v>0.35670000314712524</v>
      </c>
      <c r="AO126" s="25">
        <v>2.7727223932743073E-3</v>
      </c>
      <c r="AP126" s="25">
        <v>13.9780314451863</v>
      </c>
      <c r="AQ126" s="25">
        <v>3.9098719134926796E-3</v>
      </c>
      <c r="AR126" s="25">
        <v>3.4361564011523493E-3</v>
      </c>
      <c r="AS126" s="25">
        <v>51.103706359863281</v>
      </c>
      <c r="AU126" s="28">
        <v>6099.71533203125</v>
      </c>
      <c r="AV126" s="28">
        <v>2.0722677707672119</v>
      </c>
      <c r="AW126" s="28">
        <v>0.31644588708877563</v>
      </c>
      <c r="AX126" s="29">
        <v>158</v>
      </c>
      <c r="AY126" s="28">
        <v>6099.71533203125</v>
      </c>
      <c r="AZ126" s="28">
        <v>11.898013114929199</v>
      </c>
      <c r="BA126" s="28">
        <v>2.4860946461558342E-2</v>
      </c>
      <c r="BC126" s="34">
        <v>10435</v>
      </c>
      <c r="BD126" s="35">
        <v>92.536529541015625</v>
      </c>
      <c r="BE126" s="35">
        <v>0.49231746792793274</v>
      </c>
      <c r="BF126" s="33">
        <v>250</v>
      </c>
    </row>
    <row r="127" spans="1:58">
      <c r="A127" s="7">
        <v>126</v>
      </c>
      <c r="C127" s="11" t="s">
        <v>3</v>
      </c>
      <c r="D127" s="11" t="s">
        <v>7</v>
      </c>
      <c r="E127" s="11" t="s">
        <v>11</v>
      </c>
      <c r="F127" s="11" t="s">
        <v>19</v>
      </c>
      <c r="G127" s="11" t="s">
        <v>36</v>
      </c>
      <c r="H127" s="15" t="s">
        <v>172</v>
      </c>
      <c r="I127" s="11" t="s">
        <v>564</v>
      </c>
      <c r="J127" s="11">
        <v>64530000</v>
      </c>
      <c r="K127" s="11">
        <v>64530</v>
      </c>
      <c r="L127" s="12">
        <v>36416</v>
      </c>
      <c r="M127" s="12">
        <v>37686.85546875</v>
      </c>
      <c r="N127" s="13">
        <v>90.927000000000007</v>
      </c>
      <c r="P127" s="20">
        <v>3310</v>
      </c>
      <c r="Q127" s="20">
        <v>3310</v>
      </c>
      <c r="R127" s="20">
        <v>19</v>
      </c>
      <c r="S127" s="20">
        <v>19</v>
      </c>
      <c r="T127" s="20">
        <v>409</v>
      </c>
      <c r="U127" s="20">
        <v>409</v>
      </c>
      <c r="V127" s="21">
        <v>2.4564162595197558E-4</v>
      </c>
      <c r="W127" s="21">
        <v>6.433508824557066E-4</v>
      </c>
      <c r="X127" s="21">
        <v>3.533063136273995E-5</v>
      </c>
      <c r="Y127" s="21">
        <v>7.3390611214563251E-4</v>
      </c>
      <c r="Z127" s="21">
        <v>3.9429919363899186E-4</v>
      </c>
      <c r="AA127" s="21">
        <v>0.91697901487350464</v>
      </c>
      <c r="AC127" s="23">
        <v>8.7829999625682831E-2</v>
      </c>
      <c r="AD127" s="23">
        <v>8.7829031050205231E-2</v>
      </c>
      <c r="AE127" s="23">
        <v>0.59479999542236328</v>
      </c>
      <c r="AF127" s="23">
        <v>8.7829999625682831E-2</v>
      </c>
      <c r="AG127" s="23">
        <v>0.59479999542236328</v>
      </c>
      <c r="AH127" s="23">
        <v>2.9073489713482559E-4</v>
      </c>
      <c r="AI127" s="23">
        <v>6.5858243033289909E-4</v>
      </c>
      <c r="AJ127" s="23">
        <v>3.9138495922088623E-3</v>
      </c>
      <c r="AK127" s="23">
        <v>1.8778377653269811E-3</v>
      </c>
      <c r="AL127" s="23">
        <v>28.512893676757813</v>
      </c>
      <c r="AN127" s="25">
        <v>0.14072999358177185</v>
      </c>
      <c r="AO127" s="25">
        <v>1.0939310304820538E-3</v>
      </c>
      <c r="AP127" s="25">
        <v>6.5792790521804898</v>
      </c>
      <c r="AQ127" s="25">
        <v>1.8403262365609407E-3</v>
      </c>
      <c r="AR127" s="25">
        <v>1.529391762976388E-3</v>
      </c>
      <c r="AS127" s="25">
        <v>22.745643615722656</v>
      </c>
      <c r="AU127" s="28">
        <v>594.70135498046875</v>
      </c>
      <c r="AV127" s="28">
        <v>0.20203900337219238</v>
      </c>
      <c r="AW127" s="28">
        <v>-0.69456475973129272</v>
      </c>
      <c r="AX127" s="29">
        <v>297</v>
      </c>
      <c r="AY127" s="28">
        <v>594.70135498046875</v>
      </c>
      <c r="AZ127" s="28">
        <v>1.1600155830383301</v>
      </c>
      <c r="BA127" s="28">
        <v>9.9999997764825821E-3</v>
      </c>
      <c r="BC127" s="34">
        <v>3310</v>
      </c>
      <c r="BD127" s="35">
        <v>4.6581625938415527</v>
      </c>
      <c r="BE127" s="35">
        <v>2.4782590568065643E-2</v>
      </c>
      <c r="BF127" s="33">
        <v>365</v>
      </c>
    </row>
    <row r="128" spans="1:58">
      <c r="A128" s="7">
        <v>127</v>
      </c>
      <c r="C128" s="11" t="s">
        <v>3</v>
      </c>
      <c r="D128" s="11" t="s">
        <v>7</v>
      </c>
      <c r="E128" s="11" t="s">
        <v>11</v>
      </c>
      <c r="F128" s="11" t="s">
        <v>19</v>
      </c>
      <c r="G128" s="11" t="s">
        <v>36</v>
      </c>
      <c r="H128" s="15" t="s">
        <v>173</v>
      </c>
      <c r="I128" s="11" t="s">
        <v>565</v>
      </c>
      <c r="J128" s="11">
        <v>64531000</v>
      </c>
      <c r="K128" s="11">
        <v>64531</v>
      </c>
      <c r="L128" s="12">
        <v>88299</v>
      </c>
      <c r="M128" s="12">
        <v>91380.484375</v>
      </c>
      <c r="N128" s="13">
        <v>42.143999999999998</v>
      </c>
      <c r="P128" s="20">
        <v>88299</v>
      </c>
      <c r="Q128" s="20">
        <v>26380</v>
      </c>
      <c r="R128" s="20">
        <v>638</v>
      </c>
      <c r="S128" s="20">
        <v>638</v>
      </c>
      <c r="T128" s="20">
        <v>4370</v>
      </c>
      <c r="U128" s="20">
        <v>4370</v>
      </c>
      <c r="V128" s="21">
        <v>6.5528429113328457E-3</v>
      </c>
      <c r="W128" s="21">
        <v>5.1273703575134277E-3</v>
      </c>
      <c r="X128" s="21">
        <v>1.1863653780892491E-3</v>
      </c>
      <c r="Y128" s="21">
        <v>7.8414902091026306E-3</v>
      </c>
      <c r="Z128" s="21">
        <v>5.4467923463047798E-3</v>
      </c>
      <c r="AA128" s="21">
        <v>12.66701602935791</v>
      </c>
      <c r="AC128" s="23">
        <v>0.96627998352050781</v>
      </c>
      <c r="AD128" s="23">
        <v>0.28868308663368225</v>
      </c>
      <c r="AE128" s="23">
        <v>0.26089999079704285</v>
      </c>
      <c r="AF128" s="23">
        <v>0.96627998352050781</v>
      </c>
      <c r="AG128" s="23">
        <v>0.26089999079704285</v>
      </c>
      <c r="AH128" s="23">
        <v>3.1985801178961992E-3</v>
      </c>
      <c r="AI128" s="23">
        <v>2.1646784152835608E-3</v>
      </c>
      <c r="AJ128" s="23">
        <v>1.7167507903650403E-3</v>
      </c>
      <c r="AK128" s="23">
        <v>2.2504256978207017E-3</v>
      </c>
      <c r="AL128" s="23">
        <v>34.170230865478516</v>
      </c>
      <c r="AN128" s="25">
        <v>0.20961000025272369</v>
      </c>
      <c r="AO128" s="25">
        <v>1.6293533844873309E-3</v>
      </c>
      <c r="AP128" s="25">
        <v>5.6208908232243724</v>
      </c>
      <c r="AQ128" s="25">
        <v>1.5722501557320356E-3</v>
      </c>
      <c r="AR128" s="25">
        <v>1.5960383074087889E-3</v>
      </c>
      <c r="AS128" s="25">
        <v>23.736833572387695</v>
      </c>
      <c r="AU128" s="28">
        <v>10274.12890625</v>
      </c>
      <c r="AV128" s="28">
        <v>3.4904489517211914</v>
      </c>
      <c r="AW128" s="28">
        <v>0.5428813099861145</v>
      </c>
      <c r="AX128" s="29">
        <v>133</v>
      </c>
      <c r="AY128" s="28">
        <v>10274.12890625</v>
      </c>
      <c r="AZ128" s="28">
        <v>20.040561676025391</v>
      </c>
      <c r="BA128" s="28">
        <v>3.2116267830133438E-2</v>
      </c>
      <c r="BC128" s="34">
        <v>88299</v>
      </c>
      <c r="BD128" s="35">
        <v>594.41925048828125</v>
      </c>
      <c r="BE128" s="35">
        <v>3.1624588966369629</v>
      </c>
      <c r="BF128" s="33">
        <v>149</v>
      </c>
    </row>
    <row r="129" spans="1:58">
      <c r="A129" s="7">
        <v>128</v>
      </c>
      <c r="C129" s="11" t="s">
        <v>3</v>
      </c>
      <c r="D129" s="11" t="s">
        <v>7</v>
      </c>
      <c r="E129" s="11" t="s">
        <v>11</v>
      </c>
      <c r="F129" s="11" t="s">
        <v>19</v>
      </c>
      <c r="G129" s="11" t="s">
        <v>36</v>
      </c>
      <c r="H129" s="15" t="s">
        <v>174</v>
      </c>
      <c r="I129" s="11" t="s">
        <v>566</v>
      </c>
      <c r="J129" s="11">
        <v>64532000</v>
      </c>
      <c r="K129" s="11">
        <v>64532</v>
      </c>
      <c r="L129" s="12">
        <v>23624</v>
      </c>
      <c r="M129" s="12">
        <v>24448.4375</v>
      </c>
      <c r="N129" s="13">
        <v>73.576999999999998</v>
      </c>
      <c r="P129" s="20">
        <v>710</v>
      </c>
      <c r="Q129" s="20">
        <v>710</v>
      </c>
      <c r="R129" s="20">
        <v>22</v>
      </c>
      <c r="S129" s="20">
        <v>22</v>
      </c>
      <c r="T129" s="20">
        <v>120</v>
      </c>
      <c r="U129" s="20">
        <v>120</v>
      </c>
      <c r="V129" s="21">
        <v>5.2690498705487698E-5</v>
      </c>
      <c r="W129" s="21">
        <v>1.3799974112771451E-4</v>
      </c>
      <c r="X129" s="21">
        <v>4.0909151721280068E-5</v>
      </c>
      <c r="Y129" s="21">
        <v>2.1532697428483516E-4</v>
      </c>
      <c r="Z129" s="21">
        <v>1.0752915156863168E-4</v>
      </c>
      <c r="AA129" s="21">
        <v>0.25006893277168274</v>
      </c>
      <c r="AC129" s="23">
        <v>2.9039999470114708E-2</v>
      </c>
      <c r="AD129" s="23">
        <v>2.9040711000561714E-2</v>
      </c>
      <c r="AE129" s="23">
        <v>0.92000001668930054</v>
      </c>
      <c r="AF129" s="23">
        <v>2.9039999470114708E-2</v>
      </c>
      <c r="AG129" s="23">
        <v>0.92000001668930054</v>
      </c>
      <c r="AH129" s="23">
        <v>9.6128213044721633E-5</v>
      </c>
      <c r="AI129" s="23">
        <v>2.1776059293188155E-4</v>
      </c>
      <c r="AJ129" s="23">
        <v>6.0537019744515419E-3</v>
      </c>
      <c r="AK129" s="23">
        <v>2.5422716054562607E-3</v>
      </c>
      <c r="AL129" s="23">
        <v>38.601589202880859</v>
      </c>
      <c r="AN129" s="25">
        <v>0.52079999446868896</v>
      </c>
      <c r="AO129" s="25">
        <v>4.0483144111931324E-3</v>
      </c>
      <c r="AP129" s="25">
        <v>9.5997592536864289</v>
      </c>
      <c r="AQ129" s="25">
        <v>2.6852013543248177E-3</v>
      </c>
      <c r="AR129" s="25">
        <v>3.2530491075280776E-3</v>
      </c>
      <c r="AS129" s="25">
        <v>48.380470275878906</v>
      </c>
      <c r="AU129" s="28">
        <v>467.01950073242187</v>
      </c>
      <c r="AV129" s="28">
        <v>0.15866141021251678</v>
      </c>
      <c r="AW129" s="28">
        <v>-0.79952871799468994</v>
      </c>
      <c r="AX129" s="29">
        <v>314</v>
      </c>
      <c r="AY129" s="28">
        <v>467.01950073242187</v>
      </c>
      <c r="AZ129" s="28">
        <v>0.91096121072769165</v>
      </c>
      <c r="BA129" s="28">
        <v>9.9999997764825821E-3</v>
      </c>
      <c r="BC129" s="34">
        <v>710</v>
      </c>
      <c r="BD129" s="35">
        <v>3.6976799964904785</v>
      </c>
      <c r="BE129" s="35">
        <v>1.9672581925988197E-2</v>
      </c>
      <c r="BF129" s="33">
        <v>367</v>
      </c>
    </row>
    <row r="130" spans="1:58">
      <c r="A130" s="7">
        <v>129</v>
      </c>
      <c r="C130" s="11" t="s">
        <v>3</v>
      </c>
      <c r="D130" s="11" t="s">
        <v>7</v>
      </c>
      <c r="E130" s="11" t="s">
        <v>11</v>
      </c>
      <c r="F130" s="11" t="s">
        <v>20</v>
      </c>
      <c r="G130" s="11" t="s">
        <v>37</v>
      </c>
      <c r="H130" s="15" t="s">
        <v>175</v>
      </c>
      <c r="I130" s="11" t="s">
        <v>567</v>
      </c>
      <c r="J130" s="11">
        <v>67901000</v>
      </c>
      <c r="K130" s="11">
        <v>67901</v>
      </c>
      <c r="L130" s="12">
        <v>46703</v>
      </c>
      <c r="M130" s="12">
        <v>48720.93359375</v>
      </c>
      <c r="N130" s="13">
        <v>68.013000000000005</v>
      </c>
      <c r="P130" s="20">
        <v>3870</v>
      </c>
      <c r="Q130" s="20">
        <v>3870</v>
      </c>
      <c r="R130" s="20">
        <v>8</v>
      </c>
      <c r="S130" s="20">
        <v>8</v>
      </c>
      <c r="T130" s="20">
        <v>117</v>
      </c>
      <c r="U130" s="20">
        <v>117</v>
      </c>
      <c r="V130" s="21">
        <v>2.8720032423734665E-4</v>
      </c>
      <c r="W130" s="21">
        <v>7.5219577411189675E-4</v>
      </c>
      <c r="X130" s="21">
        <v>1.4876054592605215E-5</v>
      </c>
      <c r="Y130" s="21">
        <v>2.0994379883632064E-4</v>
      </c>
      <c r="Z130" s="21">
        <v>2.824136349858159E-4</v>
      </c>
      <c r="AA130" s="21">
        <v>0.65677887201309204</v>
      </c>
      <c r="AC130" s="23">
        <v>7.9429998993873596E-2</v>
      </c>
      <c r="AD130" s="23">
        <v>7.9431973397731781E-2</v>
      </c>
      <c r="AE130" s="23">
        <v>0.14857999980449677</v>
      </c>
      <c r="AF130" s="23">
        <v>7.9429998993873596E-2</v>
      </c>
      <c r="AG130" s="23">
        <v>0.14857999980449677</v>
      </c>
      <c r="AH130" s="23">
        <v>2.6292921393178403E-4</v>
      </c>
      <c r="AI130" s="23">
        <v>5.95617457292974E-4</v>
      </c>
      <c r="AJ130" s="23">
        <v>9.776728693395853E-4</v>
      </c>
      <c r="AK130" s="23">
        <v>6.6407066599101397E-4</v>
      </c>
      <c r="AL130" s="23">
        <v>10.08318042755127</v>
      </c>
      <c r="AN130" s="25">
        <v>0.17146000266075134</v>
      </c>
      <c r="AO130" s="25">
        <v>1.3328033965080976E-3</v>
      </c>
      <c r="AP130" s="25">
        <v>4.0694519804666305</v>
      </c>
      <c r="AQ130" s="25">
        <v>1.1382887605577707E-3</v>
      </c>
      <c r="AR130" s="25">
        <v>1.2193199695488335E-3</v>
      </c>
      <c r="AS130" s="25">
        <v>18.134147644042969</v>
      </c>
      <c r="AU130" s="28">
        <v>120.09194183349609</v>
      </c>
      <c r="AV130" s="28">
        <v>4.0799058973789215E-2</v>
      </c>
      <c r="AW130" s="28">
        <v>-1.3893498182296753</v>
      </c>
      <c r="AX130" s="29">
        <v>348</v>
      </c>
      <c r="AY130" s="28">
        <v>120.09194183349609</v>
      </c>
      <c r="AZ130" s="28">
        <v>0.2342495322227478</v>
      </c>
      <c r="BA130" s="28">
        <v>9.9999997764825821E-3</v>
      </c>
      <c r="BC130" s="34">
        <v>3870</v>
      </c>
      <c r="BD130" s="35">
        <v>6.6355018615722656</v>
      </c>
      <c r="BE130" s="35">
        <v>3.5302527248859406E-2</v>
      </c>
      <c r="BF130" s="33">
        <v>355</v>
      </c>
    </row>
    <row r="131" spans="1:58">
      <c r="A131" s="7">
        <v>130</v>
      </c>
      <c r="C131" s="11" t="s">
        <v>3</v>
      </c>
      <c r="D131" s="11" t="s">
        <v>7</v>
      </c>
      <c r="E131" s="11" t="s">
        <v>11</v>
      </c>
      <c r="F131" s="11" t="s">
        <v>20</v>
      </c>
      <c r="G131" s="11" t="s">
        <v>37</v>
      </c>
      <c r="H131" s="15" t="s">
        <v>176</v>
      </c>
      <c r="I131" s="11" t="s">
        <v>568</v>
      </c>
      <c r="J131" s="11">
        <v>67902000</v>
      </c>
      <c r="K131" s="11">
        <v>67902</v>
      </c>
      <c r="L131" s="12">
        <v>34791</v>
      </c>
      <c r="M131" s="12">
        <v>36294.2421875</v>
      </c>
      <c r="N131" s="13">
        <v>78.409000000000006</v>
      </c>
      <c r="P131" s="20">
        <v>1117</v>
      </c>
      <c r="Q131" s="20">
        <v>1020</v>
      </c>
      <c r="R131" s="20">
        <v>2</v>
      </c>
      <c r="S131" s="20">
        <v>2</v>
      </c>
      <c r="T131" s="20">
        <v>4</v>
      </c>
      <c r="U131" s="20">
        <v>4</v>
      </c>
      <c r="V131" s="21">
        <v>8.2894766819663346E-5</v>
      </c>
      <c r="W131" s="21">
        <v>1.9825313938781619E-4</v>
      </c>
      <c r="X131" s="21">
        <v>3.7190136481513036E-6</v>
      </c>
      <c r="Y131" s="21">
        <v>7.1775657488615252E-6</v>
      </c>
      <c r="Z131" s="21">
        <v>6.4021245918546353E-5</v>
      </c>
      <c r="AA131" s="21">
        <v>0.14888729155063629</v>
      </c>
      <c r="AC131" s="23">
        <v>3.0780000612139702E-2</v>
      </c>
      <c r="AD131" s="23">
        <v>2.8103630989789963E-2</v>
      </c>
      <c r="AE131" s="23">
        <v>2.4709999561309814E-2</v>
      </c>
      <c r="AF131" s="23">
        <v>3.0780000612139702E-2</v>
      </c>
      <c r="AG131" s="23">
        <v>2.4709999561309814E-2</v>
      </c>
      <c r="AH131" s="23">
        <v>1.0188796295551583E-4</v>
      </c>
      <c r="AI131" s="23">
        <v>2.107339387293905E-4</v>
      </c>
      <c r="AJ131" s="23">
        <v>1.6259452968370169E-4</v>
      </c>
      <c r="AK131" s="23">
        <v>1.6323740354318769E-4</v>
      </c>
      <c r="AL131" s="23">
        <v>2.4785797595977783</v>
      </c>
      <c r="AN131" s="25">
        <v>0.26844000816345215</v>
      </c>
      <c r="AO131" s="25">
        <v>2.0866543054580688E-3</v>
      </c>
      <c r="AP131" s="25">
        <v>2.8329243809948697</v>
      </c>
      <c r="AQ131" s="25">
        <v>7.9241284402087331E-4</v>
      </c>
      <c r="AR131" s="25">
        <v>1.3315699610894202E-3</v>
      </c>
      <c r="AS131" s="25">
        <v>19.803569793701172</v>
      </c>
      <c r="AU131" s="28">
        <v>7.3080921173095703</v>
      </c>
      <c r="AV131" s="28">
        <v>2.4827916640788317E-3</v>
      </c>
      <c r="AW131" s="28">
        <v>-2.6050596237182617</v>
      </c>
      <c r="AX131" s="29">
        <v>370</v>
      </c>
      <c r="AY131" s="28">
        <v>7.3080921173095703</v>
      </c>
      <c r="AZ131" s="28">
        <v>1.4255054295063019E-2</v>
      </c>
      <c r="BA131" s="28">
        <v>9.9999997764825821E-3</v>
      </c>
      <c r="BC131" s="34">
        <v>1117</v>
      </c>
      <c r="BD131" s="35">
        <v>2.9984748363494873</v>
      </c>
      <c r="BE131" s="35">
        <v>1.5952635556459427E-2</v>
      </c>
      <c r="BF131" s="33">
        <v>371</v>
      </c>
    </row>
    <row r="132" spans="1:58">
      <c r="A132" s="7">
        <v>131</v>
      </c>
      <c r="C132" s="11" t="s">
        <v>3</v>
      </c>
      <c r="D132" s="11" t="s">
        <v>7</v>
      </c>
      <c r="E132" s="11" t="s">
        <v>11</v>
      </c>
      <c r="F132" s="11" t="s">
        <v>20</v>
      </c>
      <c r="G132" s="11" t="s">
        <v>37</v>
      </c>
      <c r="H132" s="15" t="s">
        <v>177</v>
      </c>
      <c r="I132" s="11" t="s">
        <v>569</v>
      </c>
      <c r="J132" s="11">
        <v>67903000</v>
      </c>
      <c r="K132" s="11">
        <v>67903</v>
      </c>
      <c r="L132" s="12">
        <v>37852</v>
      </c>
      <c r="M132" s="12">
        <v>39487.5</v>
      </c>
      <c r="N132" s="13">
        <v>93.858999999999995</v>
      </c>
      <c r="P132" s="20">
        <v>2206</v>
      </c>
      <c r="Q132" s="20">
        <v>2206</v>
      </c>
      <c r="R132" s="20">
        <v>5</v>
      </c>
      <c r="S132" s="20">
        <v>5</v>
      </c>
      <c r="T132" s="20">
        <v>25</v>
      </c>
      <c r="U132" s="20">
        <v>25</v>
      </c>
      <c r="V132" s="21">
        <v>1.6371160745620728E-4</v>
      </c>
      <c r="W132" s="21">
        <v>4.2877101805061102E-4</v>
      </c>
      <c r="X132" s="21">
        <v>9.2975342340650968E-6</v>
      </c>
      <c r="Y132" s="21">
        <v>4.4859785703010857E-5</v>
      </c>
      <c r="Z132" s="21">
        <v>1.4124177791097005E-4</v>
      </c>
      <c r="AA132" s="21">
        <v>0.32847073674201965</v>
      </c>
      <c r="AC132" s="23">
        <v>5.5870000272989273E-2</v>
      </c>
      <c r="AD132" s="23">
        <v>5.5865779519081116E-2</v>
      </c>
      <c r="AE132" s="23">
        <v>6.2559999525547028E-2</v>
      </c>
      <c r="AF132" s="23">
        <v>5.5870000272989273E-2</v>
      </c>
      <c r="AG132" s="23">
        <v>6.2559999525547028E-2</v>
      </c>
      <c r="AH132" s="23">
        <v>1.8494088726583868E-4</v>
      </c>
      <c r="AI132" s="23">
        <v>4.1890729335136712E-4</v>
      </c>
      <c r="AJ132" s="23">
        <v>4.116517084185034E-4</v>
      </c>
      <c r="AK132" s="23">
        <v>3.5565540247147203E-4</v>
      </c>
      <c r="AL132" s="23">
        <v>5.4002346992492676</v>
      </c>
      <c r="AN132" s="25">
        <v>0.32699000835418701</v>
      </c>
      <c r="AO132" s="25">
        <v>2.5417788419872522E-3</v>
      </c>
      <c r="AP132" s="25">
        <v>4.6260268050151323</v>
      </c>
      <c r="AQ132" s="25">
        <v>1.2939713196828961E-3</v>
      </c>
      <c r="AR132" s="25">
        <v>1.8137849143076497E-3</v>
      </c>
      <c r="AS132" s="25">
        <v>26.975236892700195</v>
      </c>
      <c r="AU132" s="28">
        <v>47.849189758300781</v>
      </c>
      <c r="AV132" s="28">
        <v>1.6255894675850868E-2</v>
      </c>
      <c r="AW132" s="28">
        <v>-1.7889890670776367</v>
      </c>
      <c r="AX132" s="29">
        <v>361</v>
      </c>
      <c r="AY132" s="28">
        <v>47.849189758300781</v>
      </c>
      <c r="AZ132" s="28">
        <v>9.3333907425403595E-2</v>
      </c>
      <c r="BA132" s="28">
        <v>9.9999997764825821E-3</v>
      </c>
      <c r="BC132" s="34">
        <v>2206</v>
      </c>
      <c r="BD132" s="35">
        <v>7.2133994102478027</v>
      </c>
      <c r="BE132" s="35">
        <v>3.8377087563276291E-2</v>
      </c>
      <c r="BF132" s="33">
        <v>352</v>
      </c>
    </row>
    <row r="133" spans="1:58">
      <c r="A133" s="7">
        <v>132</v>
      </c>
      <c r="C133" s="11" t="s">
        <v>3</v>
      </c>
      <c r="D133" s="11" t="s">
        <v>7</v>
      </c>
      <c r="E133" s="11" t="s">
        <v>11</v>
      </c>
      <c r="F133" s="11" t="s">
        <v>20</v>
      </c>
      <c r="G133" s="11" t="s">
        <v>37</v>
      </c>
      <c r="H133" s="15" t="s">
        <v>178</v>
      </c>
      <c r="I133" s="11" t="s">
        <v>570</v>
      </c>
      <c r="J133" s="11">
        <v>67904000</v>
      </c>
      <c r="K133" s="11">
        <v>67904</v>
      </c>
      <c r="L133" s="12">
        <v>24032</v>
      </c>
      <c r="M133" s="12">
        <v>25070.369140625</v>
      </c>
      <c r="N133" s="13">
        <v>78.042000000000002</v>
      </c>
      <c r="P133" s="20">
        <v>2756</v>
      </c>
      <c r="Q133" s="20">
        <v>2645</v>
      </c>
      <c r="R133" s="20">
        <v>7</v>
      </c>
      <c r="S133" s="20">
        <v>7</v>
      </c>
      <c r="T133" s="20">
        <v>48</v>
      </c>
      <c r="U133" s="20">
        <v>48</v>
      </c>
      <c r="V133" s="21">
        <v>2.0452818716876209E-4</v>
      </c>
      <c r="W133" s="21">
        <v>5.1409762818366289E-4</v>
      </c>
      <c r="X133" s="21">
        <v>1.3016548109590076E-5</v>
      </c>
      <c r="Y133" s="21">
        <v>8.613079262431711E-5</v>
      </c>
      <c r="Z133" s="21">
        <v>1.8119910190632225E-4</v>
      </c>
      <c r="AA133" s="21">
        <v>0.42139515280723572</v>
      </c>
      <c r="AC133" s="23">
        <v>0.10993000119924545</v>
      </c>
      <c r="AD133" s="23">
        <v>0.10550303012132645</v>
      </c>
      <c r="AE133" s="23">
        <v>9.1799996793270111E-2</v>
      </c>
      <c r="AF133" s="23">
        <v>0.10993000119924545</v>
      </c>
      <c r="AG133" s="23">
        <v>9.1799996793270111E-2</v>
      </c>
      <c r="AH133" s="23">
        <v>3.6389031447470188E-4</v>
      </c>
      <c r="AI133" s="23">
        <v>7.9111021477729082E-4</v>
      </c>
      <c r="AJ133" s="23">
        <v>6.0405413387343287E-4</v>
      </c>
      <c r="AK133" s="23">
        <v>6.0544986219705397E-4</v>
      </c>
      <c r="AL133" s="23">
        <v>9.1930875778198242</v>
      </c>
      <c r="AN133" s="25">
        <v>0.46586000919342041</v>
      </c>
      <c r="AO133" s="25">
        <v>3.621251555159688E-3</v>
      </c>
      <c r="AP133" s="25">
        <v>5.5350553505535052</v>
      </c>
      <c r="AQ133" s="25">
        <v>1.5482406597584486E-3</v>
      </c>
      <c r="AR133" s="25">
        <v>2.4118187565187617E-3</v>
      </c>
      <c r="AS133" s="25">
        <v>35.869403839111328</v>
      </c>
      <c r="AU133" s="28">
        <v>138.95529174804687</v>
      </c>
      <c r="AV133" s="28">
        <v>4.7207541763782501E-2</v>
      </c>
      <c r="AW133" s="28">
        <v>-1.3259886503219604</v>
      </c>
      <c r="AX133" s="29">
        <v>346</v>
      </c>
      <c r="AY133" s="28">
        <v>138.95529174804687</v>
      </c>
      <c r="AZ133" s="28">
        <v>0.27104410529136658</v>
      </c>
      <c r="BA133" s="28">
        <v>9.9999997764825821E-3</v>
      </c>
      <c r="BC133" s="34">
        <v>2756</v>
      </c>
      <c r="BD133" s="35">
        <v>12.839101791381836</v>
      </c>
      <c r="BE133" s="35">
        <v>6.830722838640213E-2</v>
      </c>
      <c r="BF133" s="33">
        <v>343</v>
      </c>
    </row>
    <row r="134" spans="1:58">
      <c r="A134" s="7">
        <v>133</v>
      </c>
      <c r="C134" s="11" t="s">
        <v>3</v>
      </c>
      <c r="D134" s="11" t="s">
        <v>7</v>
      </c>
      <c r="E134" s="11" t="s">
        <v>11</v>
      </c>
      <c r="F134" s="11" t="s">
        <v>20</v>
      </c>
      <c r="G134" s="11" t="s">
        <v>37</v>
      </c>
      <c r="H134" s="15" t="s">
        <v>179</v>
      </c>
      <c r="I134" s="11" t="s">
        <v>571</v>
      </c>
      <c r="J134" s="11">
        <v>67905000</v>
      </c>
      <c r="K134" s="11">
        <v>67905</v>
      </c>
      <c r="L134" s="12">
        <v>19565</v>
      </c>
      <c r="M134" s="12">
        <v>20410.359375</v>
      </c>
      <c r="N134" s="13">
        <v>86.896000000000001</v>
      </c>
      <c r="P134" s="20">
        <v>1644</v>
      </c>
      <c r="Q134" s="20">
        <v>1644</v>
      </c>
      <c r="R134" s="20">
        <v>2</v>
      </c>
      <c r="S134" s="20">
        <v>2</v>
      </c>
      <c r="T134" s="20">
        <v>14</v>
      </c>
      <c r="U134" s="20">
        <v>14</v>
      </c>
      <c r="V134" s="21">
        <v>1.2200447963550687E-4</v>
      </c>
      <c r="W134" s="21">
        <v>3.1953741563484073E-4</v>
      </c>
      <c r="X134" s="21">
        <v>3.7190136481513036E-6</v>
      </c>
      <c r="Y134" s="21">
        <v>2.5121480575762689E-5</v>
      </c>
      <c r="Z134" s="21">
        <v>1.0232068725216442E-4</v>
      </c>
      <c r="AA134" s="21">
        <v>0.23795616626739502</v>
      </c>
      <c r="AC134" s="23">
        <v>8.0550000071525574E-2</v>
      </c>
      <c r="AD134" s="23">
        <v>8.0547332763671875E-2</v>
      </c>
      <c r="AE134" s="23">
        <v>4.4769998639822006E-2</v>
      </c>
      <c r="AF134" s="23">
        <v>8.0550000071525574E-2</v>
      </c>
      <c r="AG134" s="23">
        <v>4.4769998639822006E-2</v>
      </c>
      <c r="AH134" s="23">
        <v>2.6663663447834551E-4</v>
      </c>
      <c r="AI134" s="23">
        <v>6.0398090863600373E-4</v>
      </c>
      <c r="AJ134" s="23">
        <v>2.9459153302013874E-4</v>
      </c>
      <c r="AK134" s="23">
        <v>3.9210905967658808E-4</v>
      </c>
      <c r="AL134" s="23">
        <v>5.9537434577941895</v>
      </c>
      <c r="AN134" s="25">
        <v>0.42100000381469727</v>
      </c>
      <c r="AO134" s="25">
        <v>3.2725431956350803E-3</v>
      </c>
      <c r="AP134" s="25">
        <v>6.2205062205062198</v>
      </c>
      <c r="AQ134" s="25">
        <v>1.7399719217792153E-3</v>
      </c>
      <c r="AR134" s="25">
        <v>2.3784128420667131E-3</v>
      </c>
      <c r="AS134" s="25">
        <v>35.372577667236328</v>
      </c>
      <c r="AU134" s="28">
        <v>50.113391876220703</v>
      </c>
      <c r="AV134" s="28">
        <v>1.7025116831064224E-2</v>
      </c>
      <c r="AW134" s="28">
        <v>-1.7689099311828613</v>
      </c>
      <c r="AX134" s="29">
        <v>360</v>
      </c>
      <c r="AY134" s="28">
        <v>50.113391876220703</v>
      </c>
      <c r="AZ134" s="28">
        <v>9.7750432789325714E-2</v>
      </c>
      <c r="BA134" s="28">
        <v>9.9999997764825821E-3</v>
      </c>
      <c r="BC134" s="34">
        <v>1644</v>
      </c>
      <c r="BD134" s="35">
        <v>6.9212398529052734</v>
      </c>
      <c r="BE134" s="35">
        <v>3.6822725087404251E-2</v>
      </c>
      <c r="BF134" s="33">
        <v>354</v>
      </c>
    </row>
    <row r="135" spans="1:58">
      <c r="A135" s="7">
        <v>134</v>
      </c>
      <c r="C135" s="11" t="s">
        <v>4</v>
      </c>
      <c r="D135" s="11" t="s">
        <v>8</v>
      </c>
      <c r="E135" s="11" t="s">
        <v>12</v>
      </c>
      <c r="F135" s="11" t="s">
        <v>21</v>
      </c>
      <c r="G135" s="11" t="s">
        <v>38</v>
      </c>
      <c r="H135" s="15" t="s">
        <v>180</v>
      </c>
      <c r="I135" s="11" t="s">
        <v>572</v>
      </c>
      <c r="J135" s="11">
        <v>71201000</v>
      </c>
      <c r="K135" s="11">
        <v>71201</v>
      </c>
      <c r="L135" s="12">
        <v>9921</v>
      </c>
      <c r="M135" s="12">
        <v>10212.5107421875</v>
      </c>
      <c r="P135" s="20">
        <v>0</v>
      </c>
      <c r="Q135" s="20">
        <v>0</v>
      </c>
      <c r="S135" s="20">
        <v>0</v>
      </c>
      <c r="U135" s="20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C135" s="23">
        <v>0</v>
      </c>
      <c r="AD135" s="23">
        <v>0</v>
      </c>
      <c r="AE135" s="23">
        <v>0</v>
      </c>
      <c r="AF135" s="23">
        <v>0</v>
      </c>
      <c r="AG135" s="23">
        <v>0</v>
      </c>
      <c r="AH135" s="23">
        <v>0</v>
      </c>
      <c r="AI135" s="23">
        <v>0</v>
      </c>
      <c r="AJ135" s="23">
        <v>0</v>
      </c>
      <c r="AK135" s="23">
        <v>0</v>
      </c>
      <c r="AL135" s="23">
        <v>0</v>
      </c>
      <c r="AN135" s="25">
        <v>0.10315000265836716</v>
      </c>
      <c r="AO135" s="25">
        <v>8.0181192606687546E-4</v>
      </c>
      <c r="AP135" s="25">
        <v>3.0023094688221708</v>
      </c>
      <c r="AQ135" s="25">
        <v>8.3979242481291294E-4</v>
      </c>
      <c r="AR135" s="25">
        <v>8.2397044968780765E-4</v>
      </c>
      <c r="AS135" s="25">
        <v>12.254373550415039</v>
      </c>
      <c r="AU135" s="28">
        <v>0</v>
      </c>
      <c r="AV135" s="28">
        <v>0</v>
      </c>
      <c r="AX135" s="29">
        <v>371</v>
      </c>
      <c r="AY135" s="28">
        <v>0</v>
      </c>
      <c r="AZ135" s="28">
        <v>0</v>
      </c>
      <c r="BA135" s="28">
        <v>9.9999997764825821E-3</v>
      </c>
      <c r="BC135" s="34">
        <v>1</v>
      </c>
      <c r="BD135" s="35">
        <v>1.0315000545233488E-3</v>
      </c>
      <c r="BE135" s="35">
        <v>5.4878382798051462E-6</v>
      </c>
      <c r="BF135" s="33">
        <v>404</v>
      </c>
    </row>
    <row r="136" spans="1:58">
      <c r="A136" s="7">
        <v>135</v>
      </c>
      <c r="C136" s="11" t="s">
        <v>4</v>
      </c>
      <c r="D136" s="11" t="s">
        <v>8</v>
      </c>
      <c r="E136" s="11" t="s">
        <v>12</v>
      </c>
      <c r="F136" s="11" t="s">
        <v>21</v>
      </c>
      <c r="G136" s="11" t="s">
        <v>38</v>
      </c>
      <c r="H136" s="15" t="s">
        <v>181</v>
      </c>
      <c r="I136" s="11" t="s">
        <v>573</v>
      </c>
      <c r="J136" s="11">
        <v>71202000</v>
      </c>
      <c r="K136" s="11">
        <v>71202</v>
      </c>
      <c r="L136" s="12">
        <v>22285</v>
      </c>
      <c r="M136" s="12">
        <v>22939.8046875</v>
      </c>
      <c r="N136" s="13">
        <v>135.072</v>
      </c>
      <c r="P136" s="20">
        <v>22285</v>
      </c>
      <c r="Q136" s="20">
        <v>11554</v>
      </c>
      <c r="R136" s="20">
        <v>0</v>
      </c>
      <c r="S136" s="20">
        <v>0</v>
      </c>
      <c r="T136" s="20">
        <v>0</v>
      </c>
      <c r="U136" s="20">
        <v>0</v>
      </c>
      <c r="V136" s="21">
        <v>1.6538137570023537E-3</v>
      </c>
      <c r="W136" s="21">
        <v>2.2457027807831764E-3</v>
      </c>
      <c r="X136" s="21">
        <v>0</v>
      </c>
      <c r="Y136" s="21">
        <v>0</v>
      </c>
      <c r="Z136" s="21">
        <v>9.3814310271358623E-4</v>
      </c>
      <c r="AA136" s="21">
        <v>2.1817378997802734</v>
      </c>
      <c r="AC136" s="23">
        <v>0.97145998477935791</v>
      </c>
      <c r="AD136" s="23">
        <v>0.50366604328155518</v>
      </c>
      <c r="AE136" s="23">
        <v>0</v>
      </c>
      <c r="AF136" s="23">
        <v>0.97145998477935791</v>
      </c>
      <c r="AG136" s="23">
        <v>0</v>
      </c>
      <c r="AH136" s="23">
        <v>3.2157271634787321E-3</v>
      </c>
      <c r="AI136" s="23">
        <v>3.7767193280160427E-3</v>
      </c>
      <c r="AJ136" s="23">
        <v>0</v>
      </c>
      <c r="AK136" s="23">
        <v>2.1074822849487121E-3</v>
      </c>
      <c r="AL136" s="23">
        <v>31.999792098999023</v>
      </c>
      <c r="AN136" s="25">
        <v>0.36074000597000122</v>
      </c>
      <c r="AO136" s="25">
        <v>2.8041263576596975E-3</v>
      </c>
      <c r="AP136" s="25">
        <v>8.2634730538922163</v>
      </c>
      <c r="AQ136" s="25">
        <v>2.311421325430274E-3</v>
      </c>
      <c r="AR136" s="25">
        <v>2.5166731525870043E-3</v>
      </c>
      <c r="AS136" s="25">
        <v>37.4288330078125</v>
      </c>
      <c r="AU136" s="28">
        <v>2613.099853515625</v>
      </c>
      <c r="AV136" s="28">
        <v>0.88775330781936646</v>
      </c>
      <c r="AW136" s="28">
        <v>-5.170769989490509E-2</v>
      </c>
      <c r="AX136" s="29">
        <v>189</v>
      </c>
      <c r="AY136" s="28">
        <v>2613.099853515625</v>
      </c>
      <c r="AZ136" s="28">
        <v>5.0970735549926758</v>
      </c>
      <c r="BA136" s="28">
        <v>9.9999997764825821E-3</v>
      </c>
      <c r="BC136" s="34">
        <v>22285</v>
      </c>
      <c r="BD136" s="35">
        <v>80.390907287597656</v>
      </c>
      <c r="BE136" s="35">
        <v>0.4276997447013855</v>
      </c>
      <c r="BF136" s="33">
        <v>256</v>
      </c>
    </row>
    <row r="137" spans="1:58">
      <c r="A137" s="7">
        <v>136</v>
      </c>
      <c r="C137" s="11" t="s">
        <v>4</v>
      </c>
      <c r="D137" s="11" t="s">
        <v>8</v>
      </c>
      <c r="E137" s="11" t="s">
        <v>12</v>
      </c>
      <c r="F137" s="11" t="s">
        <v>21</v>
      </c>
      <c r="G137" s="11" t="s">
        <v>38</v>
      </c>
      <c r="H137" s="15" t="s">
        <v>182</v>
      </c>
      <c r="I137" s="11" t="s">
        <v>574</v>
      </c>
      <c r="J137" s="11">
        <v>71203000</v>
      </c>
      <c r="K137" s="11">
        <v>71203</v>
      </c>
      <c r="L137" s="12">
        <v>16909</v>
      </c>
      <c r="M137" s="12">
        <v>17405.83984375</v>
      </c>
      <c r="N137" s="13">
        <v>148.452</v>
      </c>
      <c r="P137" s="20">
        <v>16909</v>
      </c>
      <c r="Q137" s="20">
        <v>614</v>
      </c>
      <c r="R137" s="20">
        <v>0</v>
      </c>
      <c r="S137" s="20">
        <v>0</v>
      </c>
      <c r="T137" s="20">
        <v>0</v>
      </c>
      <c r="U137" s="20">
        <v>0</v>
      </c>
      <c r="V137" s="21">
        <v>1.2548501836135983E-3</v>
      </c>
      <c r="W137" s="21">
        <v>1.1934062058571726E-4</v>
      </c>
      <c r="X137" s="21">
        <v>0</v>
      </c>
      <c r="Y137" s="21">
        <v>0</v>
      </c>
      <c r="Z137" s="21">
        <v>4.4837758300254399E-4</v>
      </c>
      <c r="AA137" s="21">
        <v>1.0427433252334595</v>
      </c>
      <c r="AC137" s="23">
        <v>0.97145998477935791</v>
      </c>
      <c r="AD137" s="23">
        <v>3.5275518894195557E-2</v>
      </c>
      <c r="AE137" s="23">
        <v>0</v>
      </c>
      <c r="AF137" s="23">
        <v>0.97145998477935791</v>
      </c>
      <c r="AG137" s="23">
        <v>0</v>
      </c>
      <c r="AH137" s="23">
        <v>3.2157271634787321E-3</v>
      </c>
      <c r="AI137" s="23">
        <v>2.6451205485500395E-4</v>
      </c>
      <c r="AJ137" s="23">
        <v>0</v>
      </c>
      <c r="AK137" s="23">
        <v>9.1863690556580097E-4</v>
      </c>
      <c r="AL137" s="23">
        <v>13.948487281799316</v>
      </c>
      <c r="AN137" s="25">
        <v>0.27880999445915222</v>
      </c>
      <c r="AO137" s="25">
        <v>2.1672630682587624E-3</v>
      </c>
      <c r="AP137" s="25">
        <v>11.631016042780749</v>
      </c>
      <c r="AQ137" s="25">
        <v>3.2533754128962755E-3</v>
      </c>
      <c r="AR137" s="25">
        <v>2.8009210463849012E-3</v>
      </c>
      <c r="AS137" s="25">
        <v>41.656269073486328</v>
      </c>
      <c r="AU137" s="28">
        <v>605.87762451171875</v>
      </c>
      <c r="AV137" s="28">
        <v>0.20583593845367432</v>
      </c>
      <c r="AW137" s="28">
        <v>-0.68647879362106323</v>
      </c>
      <c r="AX137" s="29">
        <v>295</v>
      </c>
      <c r="AY137" s="28">
        <v>605.87762451171875</v>
      </c>
      <c r="AZ137" s="28">
        <v>1.1818157434463501</v>
      </c>
      <c r="BA137" s="28">
        <v>9.9999997764825821E-3</v>
      </c>
      <c r="BC137" s="34">
        <v>16909</v>
      </c>
      <c r="BD137" s="35">
        <v>47.14398193359375</v>
      </c>
      <c r="BE137" s="35">
        <v>0.25081777572631836</v>
      </c>
      <c r="BF137" s="33">
        <v>303</v>
      </c>
    </row>
    <row r="138" spans="1:58">
      <c r="A138" s="7">
        <v>137</v>
      </c>
      <c r="C138" s="11" t="s">
        <v>4</v>
      </c>
      <c r="D138" s="11" t="s">
        <v>8</v>
      </c>
      <c r="E138" s="11" t="s">
        <v>12</v>
      </c>
      <c r="F138" s="11" t="s">
        <v>21</v>
      </c>
      <c r="G138" s="11" t="s">
        <v>38</v>
      </c>
      <c r="H138" s="15" t="s">
        <v>183</v>
      </c>
      <c r="I138" s="11" t="s">
        <v>575</v>
      </c>
      <c r="J138" s="11">
        <v>71204000</v>
      </c>
      <c r="K138" s="11">
        <v>71204</v>
      </c>
      <c r="L138" s="12">
        <v>14956</v>
      </c>
      <c r="M138" s="12">
        <v>15395.455078125</v>
      </c>
      <c r="N138" s="13">
        <v>155.328</v>
      </c>
      <c r="P138" s="20">
        <v>14481</v>
      </c>
      <c r="Q138" s="20">
        <v>100</v>
      </c>
      <c r="R138" s="20">
        <v>0</v>
      </c>
      <c r="S138" s="20">
        <v>0</v>
      </c>
      <c r="T138" s="20">
        <v>0</v>
      </c>
      <c r="U138" s="20">
        <v>0</v>
      </c>
      <c r="V138" s="21">
        <v>1.0746634798124433E-3</v>
      </c>
      <c r="W138" s="21">
        <v>1.9436582078924403E-5</v>
      </c>
      <c r="X138" s="21">
        <v>0</v>
      </c>
      <c r="Y138" s="21">
        <v>0</v>
      </c>
      <c r="Z138" s="21">
        <v>3.7023354302397537E-4</v>
      </c>
      <c r="AA138" s="21">
        <v>0.86101210117340088</v>
      </c>
      <c r="AC138" s="23">
        <v>0.94059997797012329</v>
      </c>
      <c r="AD138" s="23">
        <v>6.4954236149787903E-3</v>
      </c>
      <c r="AE138" s="23">
        <v>0</v>
      </c>
      <c r="AF138" s="23">
        <v>0.94059997797012329</v>
      </c>
      <c r="AG138" s="23">
        <v>0</v>
      </c>
      <c r="AH138" s="23">
        <v>3.1135743483901024E-3</v>
      </c>
      <c r="AI138" s="23">
        <v>4.8705671360949054E-5</v>
      </c>
      <c r="AJ138" s="23">
        <v>0</v>
      </c>
      <c r="AK138" s="23">
        <v>8.1925091738785252E-4</v>
      </c>
      <c r="AL138" s="23">
        <v>12.439420700073242</v>
      </c>
      <c r="AN138" s="25">
        <v>0.12788000702857971</v>
      </c>
      <c r="AO138" s="25">
        <v>9.9404470529407263E-4</v>
      </c>
      <c r="AP138" s="25">
        <v>4.451772464962902</v>
      </c>
      <c r="AQ138" s="25">
        <v>1.2452297378331423E-3</v>
      </c>
      <c r="AR138" s="25">
        <v>1.1405906870611579E-3</v>
      </c>
      <c r="AS138" s="25">
        <v>16.963258743286133</v>
      </c>
      <c r="AU138" s="28">
        <v>181.68484497070312</v>
      </c>
      <c r="AV138" s="28">
        <v>6.1724130064249039E-2</v>
      </c>
      <c r="AW138" s="28">
        <v>-1.2095450162887573</v>
      </c>
      <c r="AX138" s="29">
        <v>342</v>
      </c>
      <c r="AY138" s="28">
        <v>181.68484497070312</v>
      </c>
      <c r="AZ138" s="28">
        <v>0.35439172387123108</v>
      </c>
      <c r="BA138" s="28">
        <v>9.9999997764825821E-3</v>
      </c>
      <c r="BC138" s="34">
        <v>14481</v>
      </c>
      <c r="BD138" s="35">
        <v>18.518302917480469</v>
      </c>
      <c r="BE138" s="35">
        <v>9.8521992564201355E-2</v>
      </c>
      <c r="BF138" s="33">
        <v>338</v>
      </c>
    </row>
    <row r="139" spans="1:58">
      <c r="A139" s="7">
        <v>138</v>
      </c>
      <c r="C139" s="11" t="s">
        <v>4</v>
      </c>
      <c r="D139" s="11" t="s">
        <v>8</v>
      </c>
      <c r="E139" s="11" t="s">
        <v>12</v>
      </c>
      <c r="F139" s="11" t="s">
        <v>21</v>
      </c>
      <c r="G139" s="11" t="s">
        <v>38</v>
      </c>
      <c r="H139" s="15" t="s">
        <v>184</v>
      </c>
      <c r="I139" s="11" t="s">
        <v>576</v>
      </c>
      <c r="J139" s="11">
        <v>71205000</v>
      </c>
      <c r="K139" s="11">
        <v>71205</v>
      </c>
      <c r="L139" s="12">
        <v>18630</v>
      </c>
      <c r="M139" s="12">
        <v>19177.408203125</v>
      </c>
      <c r="P139" s="20">
        <v>0</v>
      </c>
      <c r="Q139" s="20">
        <v>0</v>
      </c>
      <c r="S139" s="20">
        <v>0</v>
      </c>
      <c r="U139" s="20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C139" s="23">
        <v>0</v>
      </c>
      <c r="AD139" s="23">
        <v>0</v>
      </c>
      <c r="AE139" s="23">
        <v>0</v>
      </c>
      <c r="AF139" s="23">
        <v>0</v>
      </c>
      <c r="AG139" s="23">
        <v>0</v>
      </c>
      <c r="AH139" s="23">
        <v>0</v>
      </c>
      <c r="AI139" s="23">
        <v>0</v>
      </c>
      <c r="AJ139" s="23">
        <v>0</v>
      </c>
      <c r="AK139" s="23">
        <v>0</v>
      </c>
      <c r="AL139" s="23">
        <v>0</v>
      </c>
      <c r="AN139" s="25">
        <v>8.4190003573894501E-2</v>
      </c>
      <c r="AO139" s="25">
        <v>6.5443088533356786E-4</v>
      </c>
      <c r="AP139" s="25">
        <v>3.6945812807881775</v>
      </c>
      <c r="AQ139" s="25">
        <v>1.0334316175431013E-3</v>
      </c>
      <c r="AR139" s="25">
        <v>8.7554690419289747E-4</v>
      </c>
      <c r="AS139" s="25">
        <v>13.02143669128418</v>
      </c>
      <c r="AU139" s="28">
        <v>0</v>
      </c>
      <c r="AV139" s="28">
        <v>0</v>
      </c>
      <c r="AX139" s="29">
        <v>371</v>
      </c>
      <c r="AY139" s="28">
        <v>0</v>
      </c>
      <c r="AZ139" s="28">
        <v>0</v>
      </c>
      <c r="BA139" s="28">
        <v>9.9999997764825821E-3</v>
      </c>
      <c r="BC139" s="34">
        <v>1</v>
      </c>
      <c r="BD139" s="35">
        <v>8.4190000779926777E-4</v>
      </c>
      <c r="BE139" s="35">
        <v>4.4791186155634932E-6</v>
      </c>
      <c r="BF139" s="33">
        <v>406</v>
      </c>
    </row>
    <row r="140" spans="1:58">
      <c r="A140" s="7">
        <v>139</v>
      </c>
      <c r="C140" s="11" t="s">
        <v>4</v>
      </c>
      <c r="D140" s="11" t="s">
        <v>8</v>
      </c>
      <c r="E140" s="11" t="s">
        <v>12</v>
      </c>
      <c r="F140" s="11" t="s">
        <v>21</v>
      </c>
      <c r="G140" s="11" t="s">
        <v>38</v>
      </c>
      <c r="H140" s="15" t="s">
        <v>185</v>
      </c>
      <c r="I140" s="11" t="s">
        <v>577</v>
      </c>
      <c r="J140" s="11">
        <v>71206000</v>
      </c>
      <c r="K140" s="11">
        <v>71206</v>
      </c>
      <c r="L140" s="12">
        <v>17147</v>
      </c>
      <c r="M140" s="12">
        <v>17650.833984375</v>
      </c>
      <c r="P140" s="20">
        <v>0</v>
      </c>
      <c r="Q140" s="20">
        <v>0</v>
      </c>
      <c r="S140" s="20">
        <v>0</v>
      </c>
      <c r="U140" s="20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C140" s="23">
        <v>0</v>
      </c>
      <c r="AD140" s="23">
        <v>0</v>
      </c>
      <c r="AE140" s="23">
        <v>0</v>
      </c>
      <c r="AF140" s="23">
        <v>0</v>
      </c>
      <c r="AG140" s="23">
        <v>0</v>
      </c>
      <c r="AH140" s="23">
        <v>0</v>
      </c>
      <c r="AI140" s="23">
        <v>0</v>
      </c>
      <c r="AJ140" s="23">
        <v>0</v>
      </c>
      <c r="AK140" s="23">
        <v>0</v>
      </c>
      <c r="AL140" s="23">
        <v>0</v>
      </c>
      <c r="AN140" s="25">
        <v>0.22673000395298004</v>
      </c>
      <c r="AO140" s="25">
        <v>1.7624315805733204E-3</v>
      </c>
      <c r="AP140" s="25">
        <v>7.2974644403215825</v>
      </c>
      <c r="AQ140" s="25">
        <v>2.0412139128893614E-3</v>
      </c>
      <c r="AR140" s="25">
        <v>1.9250783361367415E-3</v>
      </c>
      <c r="AS140" s="25">
        <v>28.63043212890625</v>
      </c>
      <c r="AU140" s="28">
        <v>0</v>
      </c>
      <c r="AV140" s="28">
        <v>0</v>
      </c>
      <c r="AX140" s="29">
        <v>371</v>
      </c>
      <c r="AY140" s="28">
        <v>0</v>
      </c>
      <c r="AZ140" s="28">
        <v>0</v>
      </c>
      <c r="BA140" s="28">
        <v>9.9999997764825821E-3</v>
      </c>
      <c r="BC140" s="34">
        <v>1</v>
      </c>
      <c r="BD140" s="35">
        <v>2.2672999184578657E-3</v>
      </c>
      <c r="BE140" s="35">
        <v>1.2062602763762698E-5</v>
      </c>
      <c r="BF140" s="33">
        <v>397</v>
      </c>
    </row>
    <row r="141" spans="1:58">
      <c r="A141" s="7">
        <v>140</v>
      </c>
      <c r="C141" s="11" t="s">
        <v>4</v>
      </c>
      <c r="D141" s="11" t="s">
        <v>8</v>
      </c>
      <c r="E141" s="11" t="s">
        <v>12</v>
      </c>
      <c r="F141" s="11" t="s">
        <v>21</v>
      </c>
      <c r="G141" s="11" t="s">
        <v>38</v>
      </c>
      <c r="H141" s="15" t="s">
        <v>186</v>
      </c>
      <c r="I141" s="11" t="s">
        <v>578</v>
      </c>
      <c r="J141" s="11">
        <v>71207000</v>
      </c>
      <c r="K141" s="11">
        <v>71207</v>
      </c>
      <c r="L141" s="12">
        <v>12431</v>
      </c>
      <c r="M141" s="12">
        <v>12796.2626953125</v>
      </c>
      <c r="P141" s="20">
        <v>12431</v>
      </c>
      <c r="Q141" s="20">
        <v>110</v>
      </c>
      <c r="R141" s="20">
        <v>0</v>
      </c>
      <c r="S141" s="20">
        <v>0</v>
      </c>
      <c r="T141" s="20">
        <v>0</v>
      </c>
      <c r="U141" s="20">
        <v>0</v>
      </c>
      <c r="V141" s="21">
        <v>9.2252896865829825E-4</v>
      </c>
      <c r="W141" s="21">
        <v>2.1380241378210485E-5</v>
      </c>
      <c r="X141" s="21">
        <v>0</v>
      </c>
      <c r="Y141" s="21">
        <v>0</v>
      </c>
      <c r="Z141" s="21">
        <v>3.1860210719144325E-4</v>
      </c>
      <c r="AA141" s="21">
        <v>0.74093848466873169</v>
      </c>
      <c r="AC141" s="23">
        <v>0.97145998477935791</v>
      </c>
      <c r="AD141" s="23">
        <v>8.5962601006031036E-3</v>
      </c>
      <c r="AE141" s="23">
        <v>0</v>
      </c>
      <c r="AF141" s="23">
        <v>0.97145998477935791</v>
      </c>
      <c r="AG141" s="23">
        <v>0</v>
      </c>
      <c r="AH141" s="23">
        <v>3.2157271634787321E-3</v>
      </c>
      <c r="AI141" s="23">
        <v>6.4458705310244113E-5</v>
      </c>
      <c r="AJ141" s="23">
        <v>0</v>
      </c>
      <c r="AK141" s="23">
        <v>8.5092094186007433E-4</v>
      </c>
      <c r="AL141" s="23">
        <v>12.920295715332031</v>
      </c>
      <c r="AN141" s="25">
        <v>0.27895998954772949</v>
      </c>
      <c r="AO141" s="25">
        <v>2.1684288512915373E-3</v>
      </c>
      <c r="AP141" s="25">
        <v>8.1329561527581333</v>
      </c>
      <c r="AQ141" s="25">
        <v>2.2749137133359909E-3</v>
      </c>
      <c r="AR141" s="25">
        <v>2.230554084208072E-3</v>
      </c>
      <c r="AS141" s="25">
        <v>33.173572540283203</v>
      </c>
      <c r="AU141" s="28">
        <v>317.57540893554687</v>
      </c>
      <c r="AV141" s="28">
        <v>0.10789048671722412</v>
      </c>
      <c r="AW141" s="28">
        <v>-0.96701687574386597</v>
      </c>
      <c r="AX141" s="29">
        <v>325</v>
      </c>
      <c r="AY141" s="28">
        <v>317.57540893554687</v>
      </c>
      <c r="AZ141" s="28">
        <v>0.61945784091949463</v>
      </c>
      <c r="BA141" s="28">
        <v>9.9999997764825821E-3</v>
      </c>
      <c r="BC141" s="34">
        <v>12431</v>
      </c>
      <c r="BD141" s="35">
        <v>34.677516937255859</v>
      </c>
      <c r="BE141" s="35">
        <v>0.18449306488037109</v>
      </c>
      <c r="BF141" s="33">
        <v>318</v>
      </c>
    </row>
    <row r="142" spans="1:58">
      <c r="A142" s="7">
        <v>141</v>
      </c>
      <c r="C142" s="11" t="s">
        <v>4</v>
      </c>
      <c r="D142" s="11" t="s">
        <v>8</v>
      </c>
      <c r="E142" s="11" t="s">
        <v>12</v>
      </c>
      <c r="F142" s="11" t="s">
        <v>21</v>
      </c>
      <c r="G142" s="11" t="s">
        <v>38</v>
      </c>
      <c r="H142" s="15" t="s">
        <v>187</v>
      </c>
      <c r="I142" s="11" t="s">
        <v>579</v>
      </c>
      <c r="J142" s="11">
        <v>71208000</v>
      </c>
      <c r="K142" s="11">
        <v>71208</v>
      </c>
      <c r="L142" s="12">
        <v>17098</v>
      </c>
      <c r="M142" s="12">
        <v>17600.39453125</v>
      </c>
      <c r="N142" s="13">
        <v>159.69999999999999</v>
      </c>
      <c r="P142" s="20">
        <v>17098</v>
      </c>
      <c r="Q142" s="20">
        <v>2411</v>
      </c>
      <c r="R142" s="20">
        <v>0</v>
      </c>
      <c r="S142" s="20">
        <v>0</v>
      </c>
      <c r="T142" s="20">
        <v>0</v>
      </c>
      <c r="U142" s="20">
        <v>0</v>
      </c>
      <c r="V142" s="21">
        <v>1.2688762508332729E-3</v>
      </c>
      <c r="W142" s="21">
        <v>4.6861599548719823E-4</v>
      </c>
      <c r="X142" s="21">
        <v>0</v>
      </c>
      <c r="Y142" s="21">
        <v>0</v>
      </c>
      <c r="Z142" s="21">
        <v>5.1123622848856659E-4</v>
      </c>
      <c r="AA142" s="21">
        <v>1.1889268159866333</v>
      </c>
      <c r="AC142" s="23">
        <v>0.97145998477935791</v>
      </c>
      <c r="AD142" s="23">
        <v>0.13698557019233704</v>
      </c>
      <c r="AE142" s="23">
        <v>0</v>
      </c>
      <c r="AF142" s="23">
        <v>0.97145998477935791</v>
      </c>
      <c r="AG142" s="23">
        <v>0</v>
      </c>
      <c r="AH142" s="23">
        <v>3.2157271634787321E-3</v>
      </c>
      <c r="AI142" s="23">
        <v>1.027180696837604E-3</v>
      </c>
      <c r="AJ142" s="23">
        <v>0</v>
      </c>
      <c r="AK142" s="23">
        <v>1.1767922536142705E-3</v>
      </c>
      <c r="AL142" s="23">
        <v>17.868291854858398</v>
      </c>
      <c r="AN142" s="25">
        <v>0.19810999929904938</v>
      </c>
      <c r="AO142" s="25">
        <v>1.5399608528241515E-3</v>
      </c>
      <c r="AP142" s="25">
        <v>8.1314878892733553</v>
      </c>
      <c r="AQ142" s="25">
        <v>2.2745030000805855E-3</v>
      </c>
      <c r="AR142" s="25">
        <v>1.9685062921399035E-3</v>
      </c>
      <c r="AS142" s="25">
        <v>29.27630615234375</v>
      </c>
      <c r="AU142" s="28">
        <v>621.94854736328125</v>
      </c>
      <c r="AV142" s="28">
        <v>0.21129573881626129</v>
      </c>
      <c r="AW142" s="28">
        <v>-0.67510926723480225</v>
      </c>
      <c r="AX142" s="29">
        <v>294</v>
      </c>
      <c r="AY142" s="28">
        <v>621.94854736328125</v>
      </c>
      <c r="AZ142" s="28">
        <v>1.2131634950637817</v>
      </c>
      <c r="BA142" s="28">
        <v>9.9999997764825821E-3</v>
      </c>
      <c r="BC142" s="34">
        <v>17098</v>
      </c>
      <c r="BD142" s="35">
        <v>33.872848510742187</v>
      </c>
      <c r="BE142" s="35">
        <v>0.18021202087402344</v>
      </c>
      <c r="BF142" s="33">
        <v>320</v>
      </c>
    </row>
    <row r="143" spans="1:58">
      <c r="A143" s="7">
        <v>142</v>
      </c>
      <c r="C143" s="11" t="s">
        <v>4</v>
      </c>
      <c r="D143" s="11" t="s">
        <v>8</v>
      </c>
      <c r="E143" s="11" t="s">
        <v>12</v>
      </c>
      <c r="F143" s="11" t="s">
        <v>21</v>
      </c>
      <c r="G143" s="11" t="s">
        <v>38</v>
      </c>
      <c r="H143" s="15" t="s">
        <v>175</v>
      </c>
      <c r="I143" s="11" t="s">
        <v>580</v>
      </c>
      <c r="J143" s="11">
        <v>71209000</v>
      </c>
      <c r="K143" s="11">
        <v>71209</v>
      </c>
      <c r="L143" s="12">
        <v>27031</v>
      </c>
      <c r="M143" s="12">
        <v>27825.255859375</v>
      </c>
      <c r="N143" s="13">
        <v>124.47799999999999</v>
      </c>
      <c r="P143" s="20">
        <v>27031</v>
      </c>
      <c r="Q143" s="20">
        <v>744</v>
      </c>
      <c r="R143" s="20">
        <v>1</v>
      </c>
      <c r="S143" s="20">
        <v>1</v>
      </c>
      <c r="T143" s="20">
        <v>1</v>
      </c>
      <c r="U143" s="20">
        <v>1</v>
      </c>
      <c r="V143" s="21">
        <v>2.0060236565768719E-3</v>
      </c>
      <c r="W143" s="21">
        <v>1.446081732865423E-4</v>
      </c>
      <c r="X143" s="21">
        <v>1.8595068240756518E-6</v>
      </c>
      <c r="Y143" s="21">
        <v>1.7943914372153813E-6</v>
      </c>
      <c r="Z143" s="21">
        <v>7.1000533086405652E-4</v>
      </c>
      <c r="AA143" s="21">
        <v>1.6511826515197754</v>
      </c>
      <c r="AC143" s="23">
        <v>0.97145998477935791</v>
      </c>
      <c r="AD143" s="23">
        <v>2.6738299056887627E-2</v>
      </c>
      <c r="AE143" s="23">
        <v>3.3999999868683517E-4</v>
      </c>
      <c r="AF143" s="23">
        <v>0.97145998477935791</v>
      </c>
      <c r="AG143" s="23">
        <v>3.3999999868683517E-4</v>
      </c>
      <c r="AH143" s="23">
        <v>3.2157271634787321E-3</v>
      </c>
      <c r="AI143" s="23">
        <v>2.0049605518579483E-4</v>
      </c>
      <c r="AJ143" s="23">
        <v>2.2372375951817958E-6</v>
      </c>
      <c r="AK143" s="23">
        <v>8.9787129520933545E-4</v>
      </c>
      <c r="AL143" s="23">
        <v>13.633184432983398</v>
      </c>
      <c r="AN143" s="25">
        <v>0.4542900025844574</v>
      </c>
      <c r="AO143" s="25">
        <v>3.5313148982822895E-3</v>
      </c>
      <c r="AP143" s="25">
        <v>14.594072164948454</v>
      </c>
      <c r="AQ143" s="25">
        <v>4.0821880102157593E-3</v>
      </c>
      <c r="AR143" s="25">
        <v>3.852704434121067E-3</v>
      </c>
      <c r="AS143" s="25">
        <v>57.298751831054688</v>
      </c>
      <c r="AU143" s="28">
        <v>1289.84521484375</v>
      </c>
      <c r="AV143" s="28">
        <v>0.43820151686668396</v>
      </c>
      <c r="AW143" s="28">
        <v>-0.35832613706588745</v>
      </c>
      <c r="AX143" s="29">
        <v>245</v>
      </c>
      <c r="AY143" s="28">
        <v>1289.84521484375</v>
      </c>
      <c r="AZ143" s="28">
        <v>2.5159525871276855</v>
      </c>
      <c r="BA143" s="28">
        <v>9.9999997764825821E-3</v>
      </c>
      <c r="BC143" s="34">
        <v>27031</v>
      </c>
      <c r="BD143" s="35">
        <v>122.79912567138672</v>
      </c>
      <c r="BE143" s="35">
        <v>0.65332204103469849</v>
      </c>
      <c r="BF143" s="33">
        <v>227</v>
      </c>
    </row>
    <row r="144" spans="1:58">
      <c r="A144" s="7">
        <v>143</v>
      </c>
      <c r="C144" s="11" t="s">
        <v>4</v>
      </c>
      <c r="D144" s="11" t="s">
        <v>8</v>
      </c>
      <c r="E144" s="11" t="s">
        <v>12</v>
      </c>
      <c r="F144" s="11" t="s">
        <v>21</v>
      </c>
      <c r="G144" s="11" t="s">
        <v>38</v>
      </c>
      <c r="H144" s="15" t="s">
        <v>188</v>
      </c>
      <c r="I144" s="11" t="s">
        <v>581</v>
      </c>
      <c r="J144" s="11">
        <v>71210000</v>
      </c>
      <c r="K144" s="11">
        <v>71210</v>
      </c>
      <c r="L144" s="12">
        <v>30146</v>
      </c>
      <c r="M144" s="12">
        <v>31031.78515625</v>
      </c>
      <c r="N144" s="13">
        <v>145.40600000000001</v>
      </c>
      <c r="P144" s="20">
        <v>30146</v>
      </c>
      <c r="Q144" s="20">
        <v>5409.7998046875</v>
      </c>
      <c r="R144" s="20">
        <v>0</v>
      </c>
      <c r="S144" s="20">
        <v>0</v>
      </c>
      <c r="T144" s="20">
        <v>0</v>
      </c>
      <c r="U144" s="20">
        <v>0</v>
      </c>
      <c r="V144" s="21">
        <v>2.2371939849108458E-3</v>
      </c>
      <c r="W144" s="21">
        <v>1.051480183377862E-3</v>
      </c>
      <c r="X144" s="21">
        <v>0</v>
      </c>
      <c r="Y144" s="21">
        <v>0</v>
      </c>
      <c r="Z144" s="21">
        <v>9.3882475626589864E-4</v>
      </c>
      <c r="AA144" s="21">
        <v>2.1833231449127197</v>
      </c>
      <c r="AC144" s="23">
        <v>0.97145998477935791</v>
      </c>
      <c r="AD144" s="23">
        <v>0.17433091998100281</v>
      </c>
      <c r="AE144" s="23">
        <v>0</v>
      </c>
      <c r="AF144" s="23">
        <v>0.97145998477935791</v>
      </c>
      <c r="AG144" s="23">
        <v>0</v>
      </c>
      <c r="AH144" s="23">
        <v>3.2157271634787321E-3</v>
      </c>
      <c r="AI144" s="23">
        <v>1.3072133297100663E-3</v>
      </c>
      <c r="AJ144" s="23">
        <v>0</v>
      </c>
      <c r="AK144" s="23">
        <v>1.271580367120803E-3</v>
      </c>
      <c r="AL144" s="23">
        <v>19.307544708251953</v>
      </c>
      <c r="AN144" s="25">
        <v>0.16438999772071838</v>
      </c>
      <c r="AO144" s="25">
        <v>1.2778464006260037E-3</v>
      </c>
      <c r="AP144" s="25">
        <v>4.7877758913412558</v>
      </c>
      <c r="AQ144" s="25">
        <v>1.3392150867730379E-3</v>
      </c>
      <c r="AR144" s="25">
        <v>1.3136500242347249E-3</v>
      </c>
      <c r="AS144" s="25">
        <v>19.537057876586914</v>
      </c>
      <c r="AU144" s="28">
        <v>823.5770263671875</v>
      </c>
      <c r="AV144" s="28">
        <v>0.27979534864425659</v>
      </c>
      <c r="AW144" s="28">
        <v>-0.55315953493118286</v>
      </c>
      <c r="AX144" s="29">
        <v>273</v>
      </c>
      <c r="AY144" s="28">
        <v>823.5770263671875</v>
      </c>
      <c r="AZ144" s="28">
        <v>1.606456995010376</v>
      </c>
      <c r="BA144" s="28">
        <v>9.9999997764825821E-3</v>
      </c>
      <c r="BC144" s="34">
        <v>30146</v>
      </c>
      <c r="BD144" s="35">
        <v>49.5570068359375</v>
      </c>
      <c r="BE144" s="35">
        <v>0.26365566253662109</v>
      </c>
      <c r="BF144" s="33">
        <v>298</v>
      </c>
    </row>
    <row r="145" spans="1:58">
      <c r="A145" s="7">
        <v>144</v>
      </c>
      <c r="C145" s="11" t="s">
        <v>4</v>
      </c>
      <c r="D145" s="11" t="s">
        <v>8</v>
      </c>
      <c r="E145" s="11" t="s">
        <v>12</v>
      </c>
      <c r="F145" s="11" t="s">
        <v>21</v>
      </c>
      <c r="G145" s="11" t="s">
        <v>38</v>
      </c>
      <c r="H145" s="15" t="s">
        <v>189</v>
      </c>
      <c r="I145" s="11" t="s">
        <v>582</v>
      </c>
      <c r="J145" s="11">
        <v>71211000</v>
      </c>
      <c r="K145" s="11">
        <v>71211</v>
      </c>
      <c r="L145" s="12">
        <v>29043</v>
      </c>
      <c r="M145" s="12">
        <v>29896.375</v>
      </c>
      <c r="N145" s="13">
        <v>142.58099999999999</v>
      </c>
      <c r="P145" s="20">
        <v>29043</v>
      </c>
      <c r="Q145" s="20">
        <v>3475</v>
      </c>
      <c r="R145" s="20">
        <v>0</v>
      </c>
      <c r="S145" s="20">
        <v>0</v>
      </c>
      <c r="T145" s="20">
        <v>0</v>
      </c>
      <c r="U145" s="20">
        <v>0</v>
      </c>
      <c r="V145" s="21">
        <v>2.1553381811827421E-3</v>
      </c>
      <c r="W145" s="21">
        <v>6.7542126635089517E-4</v>
      </c>
      <c r="X145" s="21">
        <v>0</v>
      </c>
      <c r="Y145" s="21">
        <v>0</v>
      </c>
      <c r="Z145" s="21">
        <v>8.483490785033982E-4</v>
      </c>
      <c r="AA145" s="21">
        <v>1.9729137420654297</v>
      </c>
      <c r="AC145" s="23">
        <v>0.97145998477935791</v>
      </c>
      <c r="AD145" s="23">
        <v>0.11623483151197433</v>
      </c>
      <c r="AE145" s="23">
        <v>0</v>
      </c>
      <c r="AF145" s="23">
        <v>0.97145998477935791</v>
      </c>
      <c r="AG145" s="23">
        <v>0</v>
      </c>
      <c r="AH145" s="23">
        <v>3.2157271634787321E-3</v>
      </c>
      <c r="AI145" s="23">
        <v>8.7158218957483768E-4</v>
      </c>
      <c r="AJ145" s="23">
        <v>0</v>
      </c>
      <c r="AK145" s="23">
        <v>1.124123788455114E-3</v>
      </c>
      <c r="AL145" s="23">
        <v>17.068578720092773</v>
      </c>
      <c r="AN145" s="25">
        <v>0.26941999793052673</v>
      </c>
      <c r="AO145" s="25">
        <v>2.0942720584571362E-3</v>
      </c>
      <c r="AP145" s="25">
        <v>2.9333876553269507</v>
      </c>
      <c r="AQ145" s="25">
        <v>8.2051393110305071E-4</v>
      </c>
      <c r="AR145" s="25">
        <v>1.3511380690627859E-3</v>
      </c>
      <c r="AS145" s="25">
        <v>20.094593048095703</v>
      </c>
      <c r="AU145" s="28">
        <v>676.68206787109375</v>
      </c>
      <c r="AV145" s="28">
        <v>0.22989046573638916</v>
      </c>
      <c r="AW145" s="28">
        <v>-0.63847905397415161</v>
      </c>
      <c r="AX145" s="29">
        <v>286</v>
      </c>
      <c r="AY145" s="28">
        <v>676.68206787109375</v>
      </c>
      <c r="AZ145" s="28">
        <v>1.3199259042739868</v>
      </c>
      <c r="BA145" s="28">
        <v>9.9999997764825821E-3</v>
      </c>
      <c r="BC145" s="34">
        <v>29043</v>
      </c>
      <c r="BD145" s="35">
        <v>78.247650146484375</v>
      </c>
      <c r="BE145" s="35">
        <v>0.41629704833030701</v>
      </c>
      <c r="BF145" s="33">
        <v>260</v>
      </c>
    </row>
    <row r="146" spans="1:58">
      <c r="A146" s="7">
        <v>145</v>
      </c>
      <c r="C146" s="11" t="s">
        <v>4</v>
      </c>
      <c r="D146" s="11" t="s">
        <v>8</v>
      </c>
      <c r="E146" s="11" t="s">
        <v>12</v>
      </c>
      <c r="F146" s="11" t="s">
        <v>21</v>
      </c>
      <c r="G146" s="11" t="s">
        <v>38</v>
      </c>
      <c r="H146" s="15" t="s">
        <v>190</v>
      </c>
      <c r="I146" s="11" t="s">
        <v>583</v>
      </c>
      <c r="J146" s="11">
        <v>71212000</v>
      </c>
      <c r="K146" s="11">
        <v>71212</v>
      </c>
      <c r="L146" s="12">
        <v>43579</v>
      </c>
      <c r="M146" s="12">
        <v>44859.48828125</v>
      </c>
      <c r="N146" s="13">
        <v>146.078</v>
      </c>
      <c r="P146" s="20">
        <v>43579</v>
      </c>
      <c r="Q146" s="20">
        <v>1557.800048828125</v>
      </c>
      <c r="R146" s="20">
        <v>0</v>
      </c>
      <c r="S146" s="20">
        <v>0</v>
      </c>
      <c r="T146" s="20">
        <v>0</v>
      </c>
      <c r="U146" s="20">
        <v>0</v>
      </c>
      <c r="V146" s="21">
        <v>3.2340835314244032E-3</v>
      </c>
      <c r="W146" s="21">
        <v>3.0278309714049101E-4</v>
      </c>
      <c r="X146" s="21">
        <v>0</v>
      </c>
      <c r="Y146" s="21">
        <v>0</v>
      </c>
      <c r="Z146" s="21">
        <v>1.1547923143599031E-3</v>
      </c>
      <c r="AA146" s="21">
        <v>2.6855757236480713</v>
      </c>
      <c r="AC146" s="23">
        <v>0.97145998477935791</v>
      </c>
      <c r="AD146" s="23">
        <v>3.4726209938526154E-2</v>
      </c>
      <c r="AE146" s="23">
        <v>0</v>
      </c>
      <c r="AF146" s="23">
        <v>0.97145998477935791</v>
      </c>
      <c r="AG146" s="23">
        <v>0</v>
      </c>
      <c r="AH146" s="23">
        <v>3.2157271634787321E-3</v>
      </c>
      <c r="AI146" s="23">
        <v>2.603930770419538E-4</v>
      </c>
      <c r="AJ146" s="23">
        <v>0</v>
      </c>
      <c r="AK146" s="23">
        <v>9.172426747132413E-4</v>
      </c>
      <c r="AL146" s="23">
        <v>13.92731761932373</v>
      </c>
      <c r="AN146" s="25">
        <v>0.3382900059223175</v>
      </c>
      <c r="AO146" s="25">
        <v>2.6296167634427547E-3</v>
      </c>
      <c r="AP146" s="25">
        <v>1.6423732293163622</v>
      </c>
      <c r="AQ146" s="25">
        <v>4.5939724077470601E-4</v>
      </c>
      <c r="AR146" s="25">
        <v>1.3634706583796812E-3</v>
      </c>
      <c r="AS146" s="25">
        <v>20.278007507324219</v>
      </c>
      <c r="AU146" s="28">
        <v>758.45562744140625</v>
      </c>
      <c r="AV146" s="28">
        <v>0.2576715350151062</v>
      </c>
      <c r="AW146" s="28">
        <v>-0.58893352746963501</v>
      </c>
      <c r="AX146" s="29">
        <v>275</v>
      </c>
      <c r="AY146" s="28">
        <v>758.45562744140625</v>
      </c>
      <c r="AZ146" s="28">
        <v>1.4794321060180664</v>
      </c>
      <c r="BA146" s="28">
        <v>9.9999997764825821E-3</v>
      </c>
      <c r="BC146" s="34">
        <v>43579</v>
      </c>
      <c r="BD146" s="35">
        <v>147.42340087890625</v>
      </c>
      <c r="BE146" s="35">
        <v>0.78432929515838623</v>
      </c>
      <c r="BF146" s="33">
        <v>204</v>
      </c>
    </row>
    <row r="147" spans="1:58">
      <c r="A147" s="7">
        <v>146</v>
      </c>
      <c r="C147" s="11" t="s">
        <v>4</v>
      </c>
      <c r="D147" s="11" t="s">
        <v>8</v>
      </c>
      <c r="E147" s="11" t="s">
        <v>12</v>
      </c>
      <c r="F147" s="11" t="s">
        <v>21</v>
      </c>
      <c r="G147" s="11" t="s">
        <v>38</v>
      </c>
      <c r="H147" s="15" t="s">
        <v>191</v>
      </c>
      <c r="I147" s="11" t="s">
        <v>584</v>
      </c>
      <c r="J147" s="11">
        <v>71213000</v>
      </c>
      <c r="K147" s="11">
        <v>71213</v>
      </c>
      <c r="L147" s="12">
        <v>22686</v>
      </c>
      <c r="M147" s="12">
        <v>23352.5859375</v>
      </c>
      <c r="N147" s="13">
        <v>146.685</v>
      </c>
      <c r="P147" s="20">
        <v>22686</v>
      </c>
      <c r="Q147" s="20">
        <v>1636.199951171875</v>
      </c>
      <c r="R147" s="20">
        <v>0</v>
      </c>
      <c r="S147" s="20">
        <v>0</v>
      </c>
      <c r="T147" s="20">
        <v>0</v>
      </c>
      <c r="U147" s="20">
        <v>0</v>
      </c>
      <c r="V147" s="21">
        <v>1.6835727728903294E-3</v>
      </c>
      <c r="W147" s="21">
        <v>3.1802136800251901E-4</v>
      </c>
      <c r="X147" s="21">
        <v>0</v>
      </c>
      <c r="Y147" s="21">
        <v>0</v>
      </c>
      <c r="Z147" s="21">
        <v>6.2781977342389508E-4</v>
      </c>
      <c r="AA147" s="21">
        <v>1.4600526094436646</v>
      </c>
      <c r="AC147" s="23">
        <v>0.97145998477935791</v>
      </c>
      <c r="AD147" s="23">
        <v>7.0065043866634369E-2</v>
      </c>
      <c r="AE147" s="23">
        <v>0</v>
      </c>
      <c r="AF147" s="23">
        <v>0.97145998477935791</v>
      </c>
      <c r="AG147" s="23">
        <v>0</v>
      </c>
      <c r="AH147" s="23">
        <v>3.2157271634787321E-3</v>
      </c>
      <c r="AI147" s="23">
        <v>5.2537990268319845E-4</v>
      </c>
      <c r="AJ147" s="23">
        <v>0</v>
      </c>
      <c r="AK147" s="23">
        <v>1.0069379400434702E-3</v>
      </c>
      <c r="AL147" s="23">
        <v>15.289240837097168</v>
      </c>
      <c r="AN147" s="25">
        <v>0.22474999725818634</v>
      </c>
      <c r="AO147" s="25">
        <v>1.747040543705225E-3</v>
      </c>
      <c r="AP147" s="25">
        <v>7.2222222222222214</v>
      </c>
      <c r="AQ147" s="25">
        <v>2.0201674196869135E-3</v>
      </c>
      <c r="AR147" s="25">
        <v>1.9063878017130758E-3</v>
      </c>
      <c r="AS147" s="25">
        <v>28.352458953857422</v>
      </c>
      <c r="AU147" s="28">
        <v>632.9146728515625</v>
      </c>
      <c r="AV147" s="28">
        <v>0.2150212824344635</v>
      </c>
      <c r="AW147" s="28">
        <v>-0.66751855611801147</v>
      </c>
      <c r="AX147" s="29">
        <v>290</v>
      </c>
      <c r="AY147" s="28">
        <v>632.9146728515625</v>
      </c>
      <c r="AZ147" s="28">
        <v>1.2345538139343262</v>
      </c>
      <c r="BA147" s="28">
        <v>9.9999997764825821E-3</v>
      </c>
      <c r="BC147" s="34">
        <v>22686</v>
      </c>
      <c r="BD147" s="35">
        <v>50.986782073974609</v>
      </c>
      <c r="BE147" s="35">
        <v>0.27126240730285645</v>
      </c>
      <c r="BF147" s="33">
        <v>295</v>
      </c>
    </row>
    <row r="148" spans="1:58">
      <c r="A148" s="7">
        <v>147</v>
      </c>
      <c r="C148" s="11" t="s">
        <v>4</v>
      </c>
      <c r="D148" s="11" t="s">
        <v>8</v>
      </c>
      <c r="E148" s="11" t="s">
        <v>12</v>
      </c>
      <c r="F148" s="11" t="s">
        <v>21</v>
      </c>
      <c r="G148" s="11" t="s">
        <v>38</v>
      </c>
      <c r="H148" s="15" t="s">
        <v>192</v>
      </c>
      <c r="I148" s="11" t="s">
        <v>585</v>
      </c>
      <c r="J148" s="11">
        <v>71214000</v>
      </c>
      <c r="K148" s="11">
        <v>71214</v>
      </c>
      <c r="L148" s="12">
        <v>20296</v>
      </c>
      <c r="M148" s="12">
        <v>20892.361328125</v>
      </c>
      <c r="N148" s="13">
        <v>136.70699999999999</v>
      </c>
      <c r="P148" s="20">
        <v>20296</v>
      </c>
      <c r="Q148" s="20">
        <v>2660</v>
      </c>
      <c r="R148" s="20">
        <v>0</v>
      </c>
      <c r="S148" s="20">
        <v>0</v>
      </c>
      <c r="T148" s="20">
        <v>0</v>
      </c>
      <c r="U148" s="20">
        <v>0</v>
      </c>
      <c r="V148" s="21">
        <v>1.5062061138451099E-3</v>
      </c>
      <c r="W148" s="21">
        <v>5.1701307529583573E-4</v>
      </c>
      <c r="X148" s="21">
        <v>0</v>
      </c>
      <c r="Y148" s="21">
        <v>0</v>
      </c>
      <c r="Z148" s="21">
        <v>6.0033162311535007E-4</v>
      </c>
      <c r="AA148" s="21">
        <v>1.396126389503479</v>
      </c>
      <c r="AC148" s="23">
        <v>0.97145998477935791</v>
      </c>
      <c r="AD148" s="23">
        <v>0.12731926143169403</v>
      </c>
      <c r="AE148" s="23">
        <v>0</v>
      </c>
      <c r="AF148" s="23">
        <v>0.97145998477935791</v>
      </c>
      <c r="AG148" s="23">
        <v>0</v>
      </c>
      <c r="AH148" s="23">
        <v>3.2157271634787321E-3</v>
      </c>
      <c r="AI148" s="23">
        <v>9.5469830557703972E-4</v>
      </c>
      <c r="AJ148" s="23">
        <v>0</v>
      </c>
      <c r="AK148" s="23">
        <v>1.1522577232648723E-3</v>
      </c>
      <c r="AL148" s="23">
        <v>17.495761871337891</v>
      </c>
      <c r="AN148" s="25">
        <v>0.22237999737262726</v>
      </c>
      <c r="AO148" s="25">
        <v>1.7286178190261126E-3</v>
      </c>
      <c r="AP148" s="25">
        <v>9.6409247417609443</v>
      </c>
      <c r="AQ148" s="25">
        <v>2.6967159938067198E-3</v>
      </c>
      <c r="AR148" s="25">
        <v>2.2934241533688273E-3</v>
      </c>
      <c r="AS148" s="25">
        <v>34.108596801757812</v>
      </c>
      <c r="AU148" s="28">
        <v>833.14666748046875</v>
      </c>
      <c r="AV148" s="28">
        <v>0.28304648399353027</v>
      </c>
      <c r="AW148" s="28">
        <v>-0.54814225435256958</v>
      </c>
      <c r="AX148" s="29">
        <v>272</v>
      </c>
      <c r="AY148" s="28">
        <v>833.14666748046875</v>
      </c>
      <c r="AZ148" s="28">
        <v>1.6251233816146851</v>
      </c>
      <c r="BA148" s="28">
        <v>9.9999997764825821E-3</v>
      </c>
      <c r="BC148" s="34">
        <v>20296</v>
      </c>
      <c r="BD148" s="35">
        <v>45.134243011474609</v>
      </c>
      <c r="BE148" s="35">
        <v>0.24012546241283417</v>
      </c>
      <c r="BF148" s="33">
        <v>306</v>
      </c>
    </row>
    <row r="149" spans="1:58">
      <c r="A149" s="7">
        <v>148</v>
      </c>
      <c r="C149" s="11" t="s">
        <v>4</v>
      </c>
      <c r="D149" s="11" t="s">
        <v>8</v>
      </c>
      <c r="E149" s="11" t="s">
        <v>12</v>
      </c>
      <c r="F149" s="11" t="s">
        <v>21</v>
      </c>
      <c r="G149" s="11" t="s">
        <v>38</v>
      </c>
      <c r="H149" s="15" t="s">
        <v>193</v>
      </c>
      <c r="I149" s="11" t="s">
        <v>586</v>
      </c>
      <c r="J149" s="11">
        <v>71215000</v>
      </c>
      <c r="K149" s="11">
        <v>71215</v>
      </c>
      <c r="L149" s="12">
        <v>7699</v>
      </c>
      <c r="M149" s="12">
        <v>7925.22119140625</v>
      </c>
      <c r="P149" s="20">
        <v>0</v>
      </c>
      <c r="Q149" s="20">
        <v>0</v>
      </c>
      <c r="S149" s="20">
        <v>0</v>
      </c>
      <c r="U149" s="20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C149" s="23">
        <v>0</v>
      </c>
      <c r="AD149" s="23">
        <v>0</v>
      </c>
      <c r="AE149" s="23">
        <v>0</v>
      </c>
      <c r="AF149" s="23">
        <v>0</v>
      </c>
      <c r="AG149" s="23">
        <v>0</v>
      </c>
      <c r="AH149" s="23">
        <v>0</v>
      </c>
      <c r="AI149" s="23">
        <v>0</v>
      </c>
      <c r="AJ149" s="23">
        <v>0</v>
      </c>
      <c r="AK149" s="23">
        <v>0</v>
      </c>
      <c r="AL149" s="23">
        <v>0</v>
      </c>
      <c r="AN149" s="25">
        <v>0.10796000063419342</v>
      </c>
      <c r="AO149" s="25">
        <v>8.3920132601633668E-4</v>
      </c>
      <c r="AP149" s="25">
        <v>2.0891364902506964</v>
      </c>
      <c r="AQ149" s="25">
        <v>5.8436382096260786E-4</v>
      </c>
      <c r="AR149" s="25">
        <v>6.9052442440451596E-4</v>
      </c>
      <c r="AS149" s="25">
        <v>10.269718170166016</v>
      </c>
      <c r="AU149" s="28">
        <v>0</v>
      </c>
      <c r="AV149" s="28">
        <v>0</v>
      </c>
      <c r="AX149" s="29">
        <v>371</v>
      </c>
      <c r="AY149" s="28">
        <v>0</v>
      </c>
      <c r="AZ149" s="28">
        <v>0</v>
      </c>
      <c r="BA149" s="28">
        <v>9.9999997764825821E-3</v>
      </c>
      <c r="BC149" s="34">
        <v>1</v>
      </c>
      <c r="BD149" s="35">
        <v>1.0795999551191926E-3</v>
      </c>
      <c r="BE149" s="35">
        <v>5.7437414398009423E-6</v>
      </c>
      <c r="BF149" s="33">
        <v>403</v>
      </c>
    </row>
    <row r="150" spans="1:58">
      <c r="A150" s="7">
        <v>149</v>
      </c>
      <c r="C150" s="11" t="s">
        <v>4</v>
      </c>
      <c r="D150" s="11" t="s">
        <v>8</v>
      </c>
      <c r="E150" s="11" t="s">
        <v>12</v>
      </c>
      <c r="F150" s="11" t="s">
        <v>21</v>
      </c>
      <c r="G150" s="11" t="s">
        <v>38</v>
      </c>
      <c r="H150" s="15" t="s">
        <v>194</v>
      </c>
      <c r="I150" s="11" t="s">
        <v>587</v>
      </c>
      <c r="J150" s="11">
        <v>71216000</v>
      </c>
      <c r="K150" s="11">
        <v>71216</v>
      </c>
      <c r="L150" s="12">
        <v>15294</v>
      </c>
      <c r="M150" s="12">
        <v>15743.38671875</v>
      </c>
      <c r="P150" s="20">
        <v>0</v>
      </c>
      <c r="Q150" s="20">
        <v>0</v>
      </c>
      <c r="S150" s="20">
        <v>0</v>
      </c>
      <c r="U150" s="20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C150" s="23">
        <v>0</v>
      </c>
      <c r="AD150" s="23">
        <v>0</v>
      </c>
      <c r="AE150" s="23">
        <v>0</v>
      </c>
      <c r="AF150" s="23">
        <v>0</v>
      </c>
      <c r="AG150" s="23">
        <v>0</v>
      </c>
      <c r="AH150" s="23">
        <v>0</v>
      </c>
      <c r="AI150" s="23">
        <v>0</v>
      </c>
      <c r="AJ150" s="23">
        <v>0</v>
      </c>
      <c r="AK150" s="23">
        <v>0</v>
      </c>
      <c r="AL150" s="23">
        <v>0</v>
      </c>
      <c r="AN150" s="25">
        <v>0.12564000487327576</v>
      </c>
      <c r="AO150" s="25">
        <v>9.7663258202373981E-4</v>
      </c>
      <c r="AP150" s="25">
        <v>14.188679245283019</v>
      </c>
      <c r="AQ150" s="25">
        <v>3.9687934331595898E-3</v>
      </c>
      <c r="AR150" s="25">
        <v>2.7223144210343406E-3</v>
      </c>
      <c r="AS150" s="25">
        <v>40.487201690673828</v>
      </c>
      <c r="AU150" s="28">
        <v>0</v>
      </c>
      <c r="AV150" s="28">
        <v>0</v>
      </c>
      <c r="AX150" s="29">
        <v>371</v>
      </c>
      <c r="AY150" s="28">
        <v>0</v>
      </c>
      <c r="AZ150" s="28">
        <v>0</v>
      </c>
      <c r="BA150" s="28">
        <v>9.9999997764825821E-3</v>
      </c>
      <c r="BC150" s="34">
        <v>1</v>
      </c>
      <c r="BD150" s="35">
        <v>1.2564000207930803E-3</v>
      </c>
      <c r="BE150" s="35">
        <v>6.6843617787526455E-6</v>
      </c>
      <c r="BF150" s="33">
        <v>402</v>
      </c>
    </row>
    <row r="151" spans="1:58">
      <c r="A151" s="7">
        <v>150</v>
      </c>
      <c r="C151" s="11" t="s">
        <v>4</v>
      </c>
      <c r="D151" s="11" t="s">
        <v>8</v>
      </c>
      <c r="E151" s="11" t="s">
        <v>12</v>
      </c>
      <c r="F151" s="11" t="s">
        <v>21</v>
      </c>
      <c r="G151" s="11" t="s">
        <v>38</v>
      </c>
      <c r="H151" s="15" t="s">
        <v>195</v>
      </c>
      <c r="I151" s="11" t="s">
        <v>588</v>
      </c>
      <c r="J151" s="11">
        <v>71217000</v>
      </c>
      <c r="K151" s="11">
        <v>71217</v>
      </c>
      <c r="L151" s="12">
        <v>18868</v>
      </c>
      <c r="M151" s="12">
        <v>19422.40234375</v>
      </c>
      <c r="P151" s="20">
        <v>18868</v>
      </c>
      <c r="Q151" s="20">
        <v>77</v>
      </c>
      <c r="R151" s="20">
        <v>3</v>
      </c>
      <c r="S151" s="20">
        <v>3</v>
      </c>
      <c r="T151" s="20">
        <v>13</v>
      </c>
      <c r="U151" s="20">
        <v>13</v>
      </c>
      <c r="V151" s="21">
        <v>1.4002313837409019E-3</v>
      </c>
      <c r="W151" s="21">
        <v>1.4966168237151578E-5</v>
      </c>
      <c r="X151" s="21">
        <v>5.5785203585401177E-6</v>
      </c>
      <c r="Y151" s="21">
        <v>2.3327089365920983E-5</v>
      </c>
      <c r="Z151" s="21">
        <v>4.8814630238844947E-4</v>
      </c>
      <c r="AA151" s="21">
        <v>1.1352291107177734</v>
      </c>
      <c r="AC151" s="23">
        <v>0.97145998477935791</v>
      </c>
      <c r="AD151" s="23">
        <v>3.9644939824938774E-3</v>
      </c>
      <c r="AE151" s="23">
        <v>3.8999998942017555E-3</v>
      </c>
      <c r="AF151" s="23">
        <v>0.97145998477935791</v>
      </c>
      <c r="AG151" s="23">
        <v>3.8999998942017555E-3</v>
      </c>
      <c r="AH151" s="23">
        <v>3.2157271634787321E-3</v>
      </c>
      <c r="AI151" s="23">
        <v>2.9727596484008245E-5</v>
      </c>
      <c r="AJ151" s="23">
        <v>2.5662429834483191E-5</v>
      </c>
      <c r="AK151" s="23">
        <v>8.4952431560783082E-4</v>
      </c>
      <c r="AL151" s="23">
        <v>12.899088859558105</v>
      </c>
      <c r="AN151" s="25">
        <v>0.41376000642776489</v>
      </c>
      <c r="AO151" s="25">
        <v>3.2162647694349289E-3</v>
      </c>
      <c r="AP151" s="25">
        <v>8.4988452655889137</v>
      </c>
      <c r="AQ151" s="25">
        <v>2.3772586137056351E-3</v>
      </c>
      <c r="AR151" s="25">
        <v>2.7267731004563915E-3</v>
      </c>
      <c r="AS151" s="25">
        <v>40.553512573242188</v>
      </c>
      <c r="AU151" s="28">
        <v>593.8421630859375</v>
      </c>
      <c r="AV151" s="28">
        <v>0.2017471045255661</v>
      </c>
      <c r="AW151" s="28">
        <v>-0.69519269466400146</v>
      </c>
      <c r="AX151" s="29">
        <v>298</v>
      </c>
      <c r="AY151" s="28">
        <v>593.8421630859375</v>
      </c>
      <c r="AZ151" s="28">
        <v>1.1583396196365356</v>
      </c>
      <c r="BA151" s="28">
        <v>9.9999997764825821E-3</v>
      </c>
      <c r="BC151" s="34">
        <v>18868</v>
      </c>
      <c r="BD151" s="35">
        <v>78.0682373046875</v>
      </c>
      <c r="BE151" s="35">
        <v>0.4153425395488739</v>
      </c>
      <c r="BF151" s="33">
        <v>261</v>
      </c>
    </row>
    <row r="152" spans="1:58">
      <c r="A152" s="7">
        <v>151</v>
      </c>
      <c r="C152" s="11" t="s">
        <v>4</v>
      </c>
      <c r="D152" s="11" t="s">
        <v>8</v>
      </c>
      <c r="E152" s="11" t="s">
        <v>12</v>
      </c>
      <c r="F152" s="11" t="s">
        <v>21</v>
      </c>
      <c r="G152" s="11" t="s">
        <v>38</v>
      </c>
      <c r="H152" s="15" t="s">
        <v>196</v>
      </c>
      <c r="I152" s="11" t="s">
        <v>589</v>
      </c>
      <c r="J152" s="11">
        <v>71218000</v>
      </c>
      <c r="K152" s="11">
        <v>71218</v>
      </c>
      <c r="L152" s="12">
        <v>17952</v>
      </c>
      <c r="M152" s="12">
        <v>18479.486328125</v>
      </c>
      <c r="P152" s="20">
        <v>0</v>
      </c>
      <c r="Q152" s="20">
        <v>0</v>
      </c>
      <c r="S152" s="20">
        <v>0</v>
      </c>
      <c r="U152" s="20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C152" s="23">
        <v>0</v>
      </c>
      <c r="AD152" s="23">
        <v>0</v>
      </c>
      <c r="AE152" s="23">
        <v>0</v>
      </c>
      <c r="AF152" s="23">
        <v>0</v>
      </c>
      <c r="AG152" s="23">
        <v>0</v>
      </c>
      <c r="AH152" s="23">
        <v>0</v>
      </c>
      <c r="AI152" s="23">
        <v>0</v>
      </c>
      <c r="AJ152" s="23">
        <v>0</v>
      </c>
      <c r="AK152" s="23">
        <v>0</v>
      </c>
      <c r="AL152" s="23">
        <v>0</v>
      </c>
      <c r="AN152" s="25">
        <v>0.43213000893592834</v>
      </c>
      <c r="AO152" s="25">
        <v>3.3590595703572035E-3</v>
      </c>
      <c r="AP152" s="25">
        <v>9.7498723838693202</v>
      </c>
      <c r="AQ152" s="25">
        <v>2.7271902654320002E-3</v>
      </c>
      <c r="AR152" s="25">
        <v>2.9904153613343316E-3</v>
      </c>
      <c r="AS152" s="25">
        <v>44.474491119384766</v>
      </c>
      <c r="AU152" s="28">
        <v>0</v>
      </c>
      <c r="AV152" s="28">
        <v>0</v>
      </c>
      <c r="AX152" s="29">
        <v>371</v>
      </c>
      <c r="AY152" s="28">
        <v>0</v>
      </c>
      <c r="AZ152" s="28">
        <v>0</v>
      </c>
      <c r="BA152" s="28">
        <v>9.9999997764825821E-3</v>
      </c>
      <c r="BC152" s="34">
        <v>1</v>
      </c>
      <c r="BD152" s="35">
        <v>4.321299958974123E-3</v>
      </c>
      <c r="BE152" s="35">
        <v>2.2990396246314049E-5</v>
      </c>
      <c r="BF152" s="33">
        <v>379</v>
      </c>
    </row>
    <row r="153" spans="1:58">
      <c r="A153" s="7">
        <v>152</v>
      </c>
      <c r="C153" s="11" t="s">
        <v>4</v>
      </c>
      <c r="D153" s="11" t="s">
        <v>8</v>
      </c>
      <c r="E153" s="11" t="s">
        <v>12</v>
      </c>
      <c r="F153" s="11" t="s">
        <v>21</v>
      </c>
      <c r="G153" s="11" t="s">
        <v>38</v>
      </c>
      <c r="H153" s="15" t="s">
        <v>197</v>
      </c>
      <c r="I153" s="11" t="s">
        <v>590</v>
      </c>
      <c r="J153" s="11">
        <v>71219000</v>
      </c>
      <c r="K153" s="11">
        <v>71219</v>
      </c>
      <c r="L153" s="12">
        <v>39448</v>
      </c>
      <c r="M153" s="12">
        <v>40607.109375</v>
      </c>
      <c r="P153" s="20">
        <v>0</v>
      </c>
      <c r="Q153" s="20">
        <v>0</v>
      </c>
      <c r="S153" s="20">
        <v>0</v>
      </c>
      <c r="U153" s="20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C153" s="23">
        <v>0</v>
      </c>
      <c r="AD153" s="23">
        <v>0</v>
      </c>
      <c r="AE153" s="23">
        <v>0</v>
      </c>
      <c r="AF153" s="23">
        <v>0</v>
      </c>
      <c r="AG153" s="23">
        <v>0</v>
      </c>
      <c r="AH153" s="23">
        <v>0</v>
      </c>
      <c r="AI153" s="23">
        <v>0</v>
      </c>
      <c r="AJ153" s="23">
        <v>0</v>
      </c>
      <c r="AK153" s="23">
        <v>0</v>
      </c>
      <c r="AL153" s="23">
        <v>0</v>
      </c>
      <c r="AN153" s="25">
        <v>6.1280000954866409E-2</v>
      </c>
      <c r="AO153" s="25">
        <v>4.7634547809138894E-4</v>
      </c>
      <c r="AP153" s="25">
        <v>1.7539585870889158</v>
      </c>
      <c r="AQ153" s="25">
        <v>4.9060938181355596E-4</v>
      </c>
      <c r="AR153" s="25">
        <v>4.8466730265898537E-4</v>
      </c>
      <c r="AS153" s="25">
        <v>7.2081398963928223</v>
      </c>
      <c r="AU153" s="28">
        <v>0</v>
      </c>
      <c r="AV153" s="28">
        <v>0</v>
      </c>
      <c r="AX153" s="29">
        <v>371</v>
      </c>
      <c r="AY153" s="28">
        <v>0</v>
      </c>
      <c r="AZ153" s="28">
        <v>0</v>
      </c>
      <c r="BA153" s="28">
        <v>9.9999997764825821E-3</v>
      </c>
      <c r="BC153" s="34">
        <v>1</v>
      </c>
      <c r="BD153" s="35">
        <v>6.1280000954866409E-4</v>
      </c>
      <c r="BE153" s="35">
        <v>3.2602492865407839E-6</v>
      </c>
      <c r="BF153" s="33">
        <v>408</v>
      </c>
    </row>
    <row r="154" spans="1:58">
      <c r="A154" s="7">
        <v>153</v>
      </c>
      <c r="C154" s="11" t="s">
        <v>4</v>
      </c>
      <c r="D154" s="11" t="s">
        <v>8</v>
      </c>
      <c r="E154" s="11" t="s">
        <v>12</v>
      </c>
      <c r="F154" s="11" t="s">
        <v>21</v>
      </c>
      <c r="G154" s="11" t="s">
        <v>38</v>
      </c>
      <c r="H154" s="15" t="s">
        <v>198</v>
      </c>
      <c r="I154" s="11" t="s">
        <v>591</v>
      </c>
      <c r="J154" s="11">
        <v>71220000</v>
      </c>
      <c r="K154" s="11">
        <v>71220</v>
      </c>
      <c r="L154" s="12">
        <v>15166</v>
      </c>
      <c r="M154" s="12">
        <v>15611.625</v>
      </c>
      <c r="P154" s="20">
        <v>15166</v>
      </c>
      <c r="Q154" s="20">
        <v>18</v>
      </c>
      <c r="R154" s="20">
        <v>2</v>
      </c>
      <c r="S154" s="20">
        <v>2</v>
      </c>
      <c r="T154" s="20">
        <v>2</v>
      </c>
      <c r="U154" s="20">
        <v>2</v>
      </c>
      <c r="V154" s="21">
        <v>1.1254986748099327E-3</v>
      </c>
      <c r="W154" s="21">
        <v>3.4985848742508097E-6</v>
      </c>
      <c r="X154" s="21">
        <v>3.7190136481513036E-6</v>
      </c>
      <c r="Y154" s="21">
        <v>3.5887828744307626E-6</v>
      </c>
      <c r="Z154" s="21">
        <v>3.8674017462542908E-4</v>
      </c>
      <c r="AA154" s="21">
        <v>0.89939981698989868</v>
      </c>
      <c r="AC154" s="23">
        <v>0.97145998477935791</v>
      </c>
      <c r="AD154" s="23">
        <v>1.152987009845674E-3</v>
      </c>
      <c r="AE154" s="23">
        <v>1.2100000167265534E-3</v>
      </c>
      <c r="AF154" s="23">
        <v>0.97145998477935791</v>
      </c>
      <c r="AG154" s="23">
        <v>1.2100000167265534E-3</v>
      </c>
      <c r="AH154" s="23">
        <v>3.2157271634787321E-3</v>
      </c>
      <c r="AI154" s="23">
        <v>8.6456266217282973E-6</v>
      </c>
      <c r="AJ154" s="23">
        <v>7.9619339885539375E-6</v>
      </c>
      <c r="AK154" s="23">
        <v>8.3524289778576016E-4</v>
      </c>
      <c r="AL154" s="23">
        <v>12.682241439819336</v>
      </c>
      <c r="AN154" s="25">
        <v>0.20979000627994537</v>
      </c>
      <c r="AO154" s="25">
        <v>1.6307525802403688E-3</v>
      </c>
      <c r="AP154" s="25">
        <v>8.1041968162083933</v>
      </c>
      <c r="AQ154" s="25">
        <v>2.2668694145977497E-3</v>
      </c>
      <c r="AR154" s="25">
        <v>2.0018748762910825E-3</v>
      </c>
      <c r="AS154" s="25">
        <v>29.772575378417969</v>
      </c>
      <c r="AU154" s="28">
        <v>339.59808349609375</v>
      </c>
      <c r="AV154" s="28">
        <v>0.11537229269742966</v>
      </c>
      <c r="AW154" s="28">
        <v>-0.93789845705032349</v>
      </c>
      <c r="AX154" s="29">
        <v>322</v>
      </c>
      <c r="AY154" s="28">
        <v>339.59808349609375</v>
      </c>
      <c r="AZ154" s="28">
        <v>0.66241490840911865</v>
      </c>
      <c r="BA154" s="28">
        <v>9.9999997764825821E-3</v>
      </c>
      <c r="BC154" s="34">
        <v>15166</v>
      </c>
      <c r="BD154" s="35">
        <v>31.816751480102539</v>
      </c>
      <c r="BE154" s="35">
        <v>0.16927306354045868</v>
      </c>
      <c r="BF154" s="33">
        <v>322</v>
      </c>
    </row>
    <row r="155" spans="1:58">
      <c r="A155" s="7">
        <v>154</v>
      </c>
      <c r="C155" s="11" t="s">
        <v>4</v>
      </c>
      <c r="D155" s="11" t="s">
        <v>8</v>
      </c>
      <c r="E155" s="11" t="s">
        <v>12</v>
      </c>
      <c r="F155" s="11" t="s">
        <v>21</v>
      </c>
      <c r="G155" s="11" t="s">
        <v>38</v>
      </c>
      <c r="H155" s="15" t="s">
        <v>199</v>
      </c>
      <c r="I155" s="11" t="s">
        <v>592</v>
      </c>
      <c r="J155" s="11">
        <v>71221000</v>
      </c>
      <c r="K155" s="11">
        <v>71221</v>
      </c>
      <c r="L155" s="12">
        <v>17580</v>
      </c>
      <c r="M155" s="12">
        <v>18096.556640625</v>
      </c>
      <c r="P155" s="20">
        <v>17580</v>
      </c>
      <c r="Q155" s="20">
        <v>677</v>
      </c>
      <c r="R155" s="20">
        <v>0</v>
      </c>
      <c r="S155" s="20">
        <v>0</v>
      </c>
      <c r="T155" s="20">
        <v>11</v>
      </c>
      <c r="U155" s="20">
        <v>11</v>
      </c>
      <c r="V155" s="21">
        <v>1.3046463718637824E-3</v>
      </c>
      <c r="W155" s="21">
        <v>1.315856643486768E-4</v>
      </c>
      <c r="X155" s="21">
        <v>0</v>
      </c>
      <c r="Y155" s="21">
        <v>1.9738305127248168E-5</v>
      </c>
      <c r="Z155" s="21">
        <v>4.7267613444931014E-4</v>
      </c>
      <c r="AA155" s="21">
        <v>1.0992517471313477</v>
      </c>
      <c r="AC155" s="23">
        <v>0.97145998477935791</v>
      </c>
      <c r="AD155" s="23">
        <v>3.7410430610179901E-2</v>
      </c>
      <c r="AE155" s="23">
        <v>2.8800000436604023E-3</v>
      </c>
      <c r="AF155" s="23">
        <v>0.97145998477935791</v>
      </c>
      <c r="AG155" s="23">
        <v>2.8800000436604023E-3</v>
      </c>
      <c r="AH155" s="23">
        <v>3.2157271634787321E-3</v>
      </c>
      <c r="AI155" s="23">
        <v>2.8052058769389987E-4</v>
      </c>
      <c r="AJ155" s="23">
        <v>1.8950719095300883E-5</v>
      </c>
      <c r="AK155" s="23">
        <v>9.3170571214026268E-4</v>
      </c>
      <c r="AL155" s="23">
        <v>14.146923065185547</v>
      </c>
      <c r="AN155" s="25">
        <v>0.23589000105857849</v>
      </c>
      <c r="AO155" s="25">
        <v>1.8336346838623285E-3</v>
      </c>
      <c r="AP155" s="25">
        <v>2.1364985163204748</v>
      </c>
      <c r="AQ155" s="25">
        <v>5.976117099635303E-4</v>
      </c>
      <c r="AR155" s="25">
        <v>1.1125160791202327E-3</v>
      </c>
      <c r="AS155" s="25">
        <v>16.545724868774414</v>
      </c>
      <c r="AU155" s="28">
        <v>257.30307006835937</v>
      </c>
      <c r="AV155" s="28">
        <v>8.7414048612117767E-2</v>
      </c>
      <c r="AW155" s="28">
        <v>-1.0584187507629395</v>
      </c>
      <c r="AX155" s="29">
        <v>337</v>
      </c>
      <c r="AY155" s="28">
        <v>257.30307006835937</v>
      </c>
      <c r="AZ155" s="28">
        <v>0.50189149379730225</v>
      </c>
      <c r="BA155" s="28">
        <v>9.9999997764825821E-3</v>
      </c>
      <c r="BC155" s="34">
        <v>17580</v>
      </c>
      <c r="BD155" s="35">
        <v>41.469459533691406</v>
      </c>
      <c r="BE155" s="35">
        <v>0.22062790393829346</v>
      </c>
      <c r="BF155" s="33">
        <v>311</v>
      </c>
    </row>
    <row r="156" spans="1:58">
      <c r="A156" s="7">
        <v>155</v>
      </c>
      <c r="C156" s="11" t="s">
        <v>4</v>
      </c>
      <c r="D156" s="11" t="s">
        <v>8</v>
      </c>
      <c r="E156" s="11" t="s">
        <v>12</v>
      </c>
      <c r="F156" s="11" t="s">
        <v>21</v>
      </c>
      <c r="G156" s="11" t="s">
        <v>38</v>
      </c>
      <c r="H156" s="15" t="s">
        <v>200</v>
      </c>
      <c r="I156" s="11" t="s">
        <v>593</v>
      </c>
      <c r="J156" s="11">
        <v>71222000</v>
      </c>
      <c r="K156" s="11">
        <v>71222</v>
      </c>
      <c r="L156" s="12">
        <v>23038</v>
      </c>
      <c r="M156" s="12">
        <v>23714.9296875</v>
      </c>
      <c r="P156" s="20">
        <v>0</v>
      </c>
      <c r="Q156" s="20">
        <v>0</v>
      </c>
      <c r="S156" s="20">
        <v>0</v>
      </c>
      <c r="U156" s="20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C156" s="23">
        <v>0</v>
      </c>
      <c r="AD156" s="23">
        <v>0</v>
      </c>
      <c r="AE156" s="23">
        <v>0</v>
      </c>
      <c r="AF156" s="23">
        <v>0</v>
      </c>
      <c r="AG156" s="23">
        <v>0</v>
      </c>
      <c r="AH156" s="23">
        <v>0</v>
      </c>
      <c r="AI156" s="23">
        <v>0</v>
      </c>
      <c r="AJ156" s="23">
        <v>0</v>
      </c>
      <c r="AK156" s="23">
        <v>0</v>
      </c>
      <c r="AL156" s="23">
        <v>0</v>
      </c>
      <c r="AN156" s="25">
        <v>0.15536999702453613</v>
      </c>
      <c r="AO156" s="25">
        <v>1.2077316641807556E-3</v>
      </c>
      <c r="AP156" s="25">
        <v>3.1681144609095555</v>
      </c>
      <c r="AQ156" s="25">
        <v>8.8617065921425819E-4</v>
      </c>
      <c r="AR156" s="25">
        <v>1.020127041825336E-3</v>
      </c>
      <c r="AS156" s="25">
        <v>15.171682357788086</v>
      </c>
      <c r="AU156" s="28">
        <v>0</v>
      </c>
      <c r="AV156" s="28">
        <v>0</v>
      </c>
      <c r="AX156" s="29">
        <v>371</v>
      </c>
      <c r="AY156" s="28">
        <v>0</v>
      </c>
      <c r="AZ156" s="28">
        <v>0</v>
      </c>
      <c r="BA156" s="28">
        <v>9.9999997764825821E-3</v>
      </c>
      <c r="BC156" s="34">
        <v>1</v>
      </c>
      <c r="BD156" s="35">
        <v>1.5536999562755227E-3</v>
      </c>
      <c r="BE156" s="35">
        <v>8.26607174531091E-6</v>
      </c>
      <c r="BF156" s="33">
        <v>399</v>
      </c>
    </row>
    <row r="157" spans="1:58">
      <c r="A157" s="7">
        <v>156</v>
      </c>
      <c r="C157" s="11" t="s">
        <v>4</v>
      </c>
      <c r="D157" s="11" t="s">
        <v>8</v>
      </c>
      <c r="E157" s="11" t="s">
        <v>12</v>
      </c>
      <c r="F157" s="11" t="s">
        <v>21</v>
      </c>
      <c r="G157" s="11" t="s">
        <v>38</v>
      </c>
      <c r="H157" s="15" t="s">
        <v>201</v>
      </c>
      <c r="I157" s="11" t="s">
        <v>594</v>
      </c>
      <c r="J157" s="11">
        <v>71223000</v>
      </c>
      <c r="K157" s="11">
        <v>71223</v>
      </c>
      <c r="L157" s="12">
        <v>31789</v>
      </c>
      <c r="M157" s="12">
        <v>32723.0625</v>
      </c>
      <c r="N157" s="13">
        <v>148.54300000000001</v>
      </c>
      <c r="P157" s="20">
        <v>31789</v>
      </c>
      <c r="Q157" s="20">
        <v>5798</v>
      </c>
      <c r="R157" s="20">
        <v>0</v>
      </c>
      <c r="S157" s="20">
        <v>0</v>
      </c>
      <c r="T157" s="20">
        <v>13</v>
      </c>
      <c r="U157" s="20">
        <v>13</v>
      </c>
      <c r="V157" s="21">
        <v>2.3591243661940098E-3</v>
      </c>
      <c r="W157" s="21">
        <v>1.1269330279901624E-3</v>
      </c>
      <c r="X157" s="21">
        <v>0</v>
      </c>
      <c r="Y157" s="21">
        <v>2.3327089365920983E-5</v>
      </c>
      <c r="Z157" s="21">
        <v>9.9922188066824342E-4</v>
      </c>
      <c r="AA157" s="21">
        <v>2.323782205581665</v>
      </c>
      <c r="AC157" s="23">
        <v>0.97145998477935791</v>
      </c>
      <c r="AD157" s="23">
        <v>0.17718391120433807</v>
      </c>
      <c r="AE157" s="23">
        <v>1.879999996162951E-3</v>
      </c>
      <c r="AF157" s="23">
        <v>0.97145998477935791</v>
      </c>
      <c r="AG157" s="23">
        <v>1.879999996162951E-3</v>
      </c>
      <c r="AH157" s="23">
        <v>3.2157271634787321E-3</v>
      </c>
      <c r="AI157" s="23">
        <v>1.328606391325593E-3</v>
      </c>
      <c r="AJ157" s="23">
        <v>1.2370607691991609E-5</v>
      </c>
      <c r="AK157" s="23">
        <v>1.283815500237067E-3</v>
      </c>
      <c r="AL157" s="23">
        <v>19.493320465087891</v>
      </c>
      <c r="AN157" s="25">
        <v>0.24192999303340912</v>
      </c>
      <c r="AO157" s="25">
        <v>1.8805850995704532E-3</v>
      </c>
      <c r="AP157" s="25">
        <v>9.8327074086719026</v>
      </c>
      <c r="AQ157" s="25">
        <v>2.7503606397658587E-3</v>
      </c>
      <c r="AR157" s="25">
        <v>2.388028195070608E-3</v>
      </c>
      <c r="AS157" s="25">
        <v>35.515583038330078</v>
      </c>
      <c r="AU157" s="28">
        <v>1608.7930908203125</v>
      </c>
      <c r="AV157" s="28">
        <v>0.54655826091766357</v>
      </c>
      <c r="AW157" s="28">
        <v>-0.26236352324485779</v>
      </c>
      <c r="AX157" s="29">
        <v>220</v>
      </c>
      <c r="AY157" s="28">
        <v>1608.7930908203125</v>
      </c>
      <c r="AZ157" s="28">
        <v>3.1380877494812012</v>
      </c>
      <c r="BA157" s="28">
        <v>9.9999997764825821E-3</v>
      </c>
      <c r="BC157" s="34">
        <v>31789</v>
      </c>
      <c r="BD157" s="35">
        <v>76.907127380371094</v>
      </c>
      <c r="BE157" s="35">
        <v>0.40916511416435242</v>
      </c>
      <c r="BF157" s="33">
        <v>262</v>
      </c>
    </row>
    <row r="158" spans="1:58">
      <c r="A158" s="7">
        <v>157</v>
      </c>
      <c r="C158" s="11" t="s">
        <v>4</v>
      </c>
      <c r="D158" s="11" t="s">
        <v>8</v>
      </c>
      <c r="E158" s="11" t="s">
        <v>12</v>
      </c>
      <c r="F158" s="11" t="s">
        <v>21</v>
      </c>
      <c r="G158" s="11" t="s">
        <v>38</v>
      </c>
      <c r="H158" s="15" t="s">
        <v>202</v>
      </c>
      <c r="I158" s="11" t="s">
        <v>595</v>
      </c>
      <c r="J158" s="11">
        <v>71224000</v>
      </c>
      <c r="K158" s="11">
        <v>71224</v>
      </c>
      <c r="L158" s="12">
        <v>43291</v>
      </c>
      <c r="M158" s="12">
        <v>44563.02734375</v>
      </c>
      <c r="N158" s="13">
        <v>128.46600000000001</v>
      </c>
      <c r="P158" s="20">
        <v>43291</v>
      </c>
      <c r="Q158" s="20">
        <v>7771</v>
      </c>
      <c r="R158" s="20">
        <v>30</v>
      </c>
      <c r="S158" s="20">
        <v>30</v>
      </c>
      <c r="T158" s="20">
        <v>0</v>
      </c>
      <c r="U158" s="20">
        <v>0</v>
      </c>
      <c r="V158" s="21">
        <v>3.2127103768289089E-3</v>
      </c>
      <c r="W158" s="21">
        <v>1.5104168560355902E-3</v>
      </c>
      <c r="X158" s="21">
        <v>5.5785203585401177E-5</v>
      </c>
      <c r="Y158" s="21">
        <v>0</v>
      </c>
      <c r="Z158" s="21">
        <v>1.3608699254885695E-3</v>
      </c>
      <c r="AA158" s="21">
        <v>3.1648280620574951</v>
      </c>
      <c r="AC158" s="23">
        <v>0.97145998477935791</v>
      </c>
      <c r="AD158" s="23">
        <v>0.17438222467899323</v>
      </c>
      <c r="AE158" s="23">
        <v>3.1900000758469105E-3</v>
      </c>
      <c r="AF158" s="23">
        <v>0.97145998477935791</v>
      </c>
      <c r="AG158" s="23">
        <v>3.1900000758469105E-3</v>
      </c>
      <c r="AH158" s="23">
        <v>3.2157271634787321E-3</v>
      </c>
      <c r="AI158" s="23">
        <v>1.3075980823487043E-3</v>
      </c>
      <c r="AJ158" s="23">
        <v>2.0990553821320646E-5</v>
      </c>
      <c r="AK158" s="23">
        <v>1.2801841346170347E-3</v>
      </c>
      <c r="AL158" s="23">
        <v>19.438182830810547</v>
      </c>
      <c r="AN158" s="25">
        <v>0.32227000594139099</v>
      </c>
      <c r="AO158" s="25">
        <v>2.5050889234989882E-3</v>
      </c>
      <c r="AP158" s="25">
        <v>1.1473565804274466</v>
      </c>
      <c r="AQ158" s="25">
        <v>3.2093340996652842E-4</v>
      </c>
      <c r="AR158" s="25">
        <v>1.2308123042787679E-3</v>
      </c>
      <c r="AS158" s="25">
        <v>18.30506706237793</v>
      </c>
      <c r="AU158" s="28">
        <v>1126.100341796875</v>
      </c>
      <c r="AV158" s="28">
        <v>0.38257217407226563</v>
      </c>
      <c r="AW158" s="28">
        <v>-0.41728663444519043</v>
      </c>
      <c r="AX158" s="29">
        <v>256</v>
      </c>
      <c r="AY158" s="28">
        <v>1126.100341796875</v>
      </c>
      <c r="AZ158" s="28">
        <v>2.19655442237854</v>
      </c>
      <c r="BA158" s="28">
        <v>9.9999997764825821E-3</v>
      </c>
      <c r="BC158" s="34">
        <v>43291</v>
      </c>
      <c r="BD158" s="35">
        <v>139.51390075683594</v>
      </c>
      <c r="BE158" s="35">
        <v>0.74224883317947388</v>
      </c>
      <c r="BF158" s="33">
        <v>214</v>
      </c>
    </row>
    <row r="159" spans="1:58">
      <c r="A159" s="7">
        <v>158</v>
      </c>
      <c r="C159" s="11" t="s">
        <v>4</v>
      </c>
      <c r="D159" s="11" t="s">
        <v>8</v>
      </c>
      <c r="E159" s="11" t="s">
        <v>12</v>
      </c>
      <c r="F159" s="11" t="s">
        <v>21</v>
      </c>
      <c r="G159" s="11" t="s">
        <v>38</v>
      </c>
      <c r="H159" s="15" t="s">
        <v>203</v>
      </c>
      <c r="I159" s="11" t="s">
        <v>596</v>
      </c>
      <c r="J159" s="11">
        <v>71225000</v>
      </c>
      <c r="K159" s="11">
        <v>71225</v>
      </c>
      <c r="L159" s="12">
        <v>32566</v>
      </c>
      <c r="M159" s="12">
        <v>33522.89453125</v>
      </c>
      <c r="N159" s="13">
        <v>158.809</v>
      </c>
      <c r="P159" s="20">
        <v>32566</v>
      </c>
      <c r="Q159" s="20">
        <v>1709</v>
      </c>
      <c r="R159" s="20">
        <v>0</v>
      </c>
      <c r="S159" s="20">
        <v>0</v>
      </c>
      <c r="T159" s="20">
        <v>0</v>
      </c>
      <c r="U159" s="20">
        <v>0</v>
      </c>
      <c r="V159" s="21">
        <v>2.4167869705706835E-3</v>
      </c>
      <c r="W159" s="21">
        <v>3.3217118470929563E-4</v>
      </c>
      <c r="X159" s="21">
        <v>0</v>
      </c>
      <c r="Y159" s="21">
        <v>0</v>
      </c>
      <c r="Z159" s="21">
        <v>8.8056799406808486E-4</v>
      </c>
      <c r="AA159" s="21">
        <v>2.0478417873382568</v>
      </c>
      <c r="AC159" s="23">
        <v>0.97145998477935791</v>
      </c>
      <c r="AD159" s="23">
        <v>5.0980083644390106E-2</v>
      </c>
      <c r="AE159" s="23">
        <v>0</v>
      </c>
      <c r="AF159" s="23">
        <v>0.97145998477935791</v>
      </c>
      <c r="AG159" s="23">
        <v>0</v>
      </c>
      <c r="AH159" s="23">
        <v>3.2157271634787321E-3</v>
      </c>
      <c r="AI159" s="23">
        <v>3.8227209006436169E-4</v>
      </c>
      <c r="AJ159" s="23">
        <v>0</v>
      </c>
      <c r="AK159" s="23">
        <v>9.5849744420895824E-4</v>
      </c>
      <c r="AL159" s="23">
        <v>14.553726196289063</v>
      </c>
      <c r="AN159" s="25">
        <v>0.1934799998998642</v>
      </c>
      <c r="AO159" s="25">
        <v>1.5039705904200673E-3</v>
      </c>
      <c r="AP159" s="25">
        <v>1.9191919191919191</v>
      </c>
      <c r="AQ159" s="25">
        <v>5.3682771977037191E-4</v>
      </c>
      <c r="AR159" s="25">
        <v>9.3972159813048191E-4</v>
      </c>
      <c r="AS159" s="25">
        <v>13.975864410400391</v>
      </c>
      <c r="AU159" s="28">
        <v>416.53286743164062</v>
      </c>
      <c r="AV159" s="28">
        <v>0.14150948822498322</v>
      </c>
      <c r="AW159" s="28">
        <v>-0.84921443462371826</v>
      </c>
      <c r="AX159" s="29">
        <v>319</v>
      </c>
      <c r="AY159" s="28">
        <v>416.53286743164062</v>
      </c>
      <c r="AZ159" s="28">
        <v>0.81248277425765991</v>
      </c>
      <c r="BA159" s="28">
        <v>9.9999997764825821E-3</v>
      </c>
      <c r="BC159" s="34">
        <v>32566</v>
      </c>
      <c r="BD159" s="35">
        <v>63.008693695068359</v>
      </c>
      <c r="BE159" s="35">
        <v>0.33522200584411621</v>
      </c>
      <c r="BF159" s="33">
        <v>279</v>
      </c>
    </row>
    <row r="160" spans="1:58">
      <c r="A160" s="7">
        <v>159</v>
      </c>
      <c r="C160" s="11" t="s">
        <v>4</v>
      </c>
      <c r="D160" s="11" t="s">
        <v>8</v>
      </c>
      <c r="E160" s="11" t="s">
        <v>12</v>
      </c>
      <c r="F160" s="11" t="s">
        <v>21</v>
      </c>
      <c r="G160" s="11" t="s">
        <v>38</v>
      </c>
      <c r="H160" s="15" t="s">
        <v>204</v>
      </c>
      <c r="I160" s="11" t="s">
        <v>597</v>
      </c>
      <c r="J160" s="11">
        <v>71226000</v>
      </c>
      <c r="K160" s="11">
        <v>71226</v>
      </c>
      <c r="L160" s="12">
        <v>27788</v>
      </c>
      <c r="M160" s="12">
        <v>28604.5</v>
      </c>
      <c r="P160" s="20">
        <v>0</v>
      </c>
      <c r="Q160" s="20">
        <v>0</v>
      </c>
      <c r="S160" s="20">
        <v>0</v>
      </c>
      <c r="U160" s="20">
        <v>0</v>
      </c>
      <c r="V160" s="21"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C160" s="23">
        <v>0</v>
      </c>
      <c r="AD160" s="23">
        <v>0</v>
      </c>
      <c r="AE160" s="23">
        <v>0</v>
      </c>
      <c r="AF160" s="23">
        <v>0</v>
      </c>
      <c r="AG160" s="23">
        <v>0</v>
      </c>
      <c r="AH160" s="23">
        <v>0</v>
      </c>
      <c r="AI160" s="23">
        <v>0</v>
      </c>
      <c r="AJ160" s="23">
        <v>0</v>
      </c>
      <c r="AK160" s="23">
        <v>0</v>
      </c>
      <c r="AL160" s="23">
        <v>0</v>
      </c>
      <c r="AN160" s="25">
        <v>0.53117001056671143</v>
      </c>
      <c r="AO160" s="25">
        <v>4.1289231739938259E-3</v>
      </c>
      <c r="AP160" s="25">
        <v>11.905432029271038</v>
      </c>
      <c r="AQ160" s="25">
        <v>3.3301336225122213E-3</v>
      </c>
      <c r="AR160" s="25">
        <v>3.6628946138368675E-3</v>
      </c>
      <c r="AS160" s="25">
        <v>54.475837707519531</v>
      </c>
      <c r="AU160" s="28">
        <v>0</v>
      </c>
      <c r="AV160" s="28">
        <v>0</v>
      </c>
      <c r="AX160" s="29">
        <v>371</v>
      </c>
      <c r="AY160" s="28">
        <v>0</v>
      </c>
      <c r="AZ160" s="28">
        <v>0</v>
      </c>
      <c r="BA160" s="28">
        <v>9.9999997764825821E-3</v>
      </c>
      <c r="BC160" s="34">
        <v>1</v>
      </c>
      <c r="BD160" s="35">
        <v>5.3117000497877598E-3</v>
      </c>
      <c r="BE160" s="35">
        <v>2.8259571990929544E-5</v>
      </c>
      <c r="BF160" s="33">
        <v>377</v>
      </c>
    </row>
    <row r="161" spans="1:58">
      <c r="A161" s="7">
        <v>160</v>
      </c>
      <c r="C161" s="11" t="s">
        <v>4</v>
      </c>
      <c r="D161" s="11" t="s">
        <v>8</v>
      </c>
      <c r="E161" s="11" t="s">
        <v>12</v>
      </c>
      <c r="F161" s="11" t="s">
        <v>21</v>
      </c>
      <c r="G161" s="11" t="s">
        <v>38</v>
      </c>
      <c r="H161" s="15" t="s">
        <v>205</v>
      </c>
      <c r="I161" s="11" t="s">
        <v>598</v>
      </c>
      <c r="J161" s="11">
        <v>71227000</v>
      </c>
      <c r="K161" s="11">
        <v>71227</v>
      </c>
      <c r="L161" s="12">
        <v>11985</v>
      </c>
      <c r="M161" s="12">
        <v>12337.1572265625</v>
      </c>
      <c r="P161" s="20">
        <v>11985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1">
        <v>8.8943046284839511E-4</v>
      </c>
      <c r="W161" s="21">
        <v>0</v>
      </c>
      <c r="X161" s="21">
        <v>0</v>
      </c>
      <c r="Y161" s="21">
        <v>0</v>
      </c>
      <c r="Z161" s="21">
        <v>3.0374426127650303E-4</v>
      </c>
      <c r="AA161" s="21">
        <v>0.70638519525527954</v>
      </c>
      <c r="AC161" s="23">
        <v>0.97145998477935791</v>
      </c>
      <c r="AD161" s="23">
        <v>0</v>
      </c>
      <c r="AE161" s="23">
        <v>0</v>
      </c>
      <c r="AF161" s="23">
        <v>0.97145998477935791</v>
      </c>
      <c r="AG161" s="23">
        <v>0</v>
      </c>
      <c r="AH161" s="23">
        <v>3.2157271634787321E-3</v>
      </c>
      <c r="AI161" s="23">
        <v>0</v>
      </c>
      <c r="AJ161" s="23">
        <v>0</v>
      </c>
      <c r="AK161" s="23">
        <v>8.2910234517454353E-4</v>
      </c>
      <c r="AL161" s="23">
        <v>12.589003562927246</v>
      </c>
      <c r="AN161" s="25">
        <v>0.16256999969482422</v>
      </c>
      <c r="AO161" s="25">
        <v>1.2636991450563073E-3</v>
      </c>
      <c r="AP161" s="25">
        <v>6.8639053254437865</v>
      </c>
      <c r="AQ161" s="25">
        <v>1.9199405796825886E-3</v>
      </c>
      <c r="AR161" s="25">
        <v>1.646562504156299E-3</v>
      </c>
      <c r="AS161" s="25">
        <v>24.488246917724609</v>
      </c>
      <c r="AU161" s="28">
        <v>217.76628112792969</v>
      </c>
      <c r="AV161" s="28">
        <v>7.398214191198349E-2</v>
      </c>
      <c r="AW161" s="28">
        <v>-1.1308730840682983</v>
      </c>
      <c r="AX161" s="29">
        <v>340</v>
      </c>
      <c r="AY161" s="28">
        <v>217.76628112792969</v>
      </c>
      <c r="AZ161" s="28">
        <v>0.42477163672447205</v>
      </c>
      <c r="BA161" s="28">
        <v>9.9999997764825821E-3</v>
      </c>
      <c r="BC161" s="34">
        <v>11985</v>
      </c>
      <c r="BD161" s="35">
        <v>19.484014511108398</v>
      </c>
      <c r="BE161" s="35">
        <v>0.10365982353687286</v>
      </c>
      <c r="BF161" s="33">
        <v>335</v>
      </c>
    </row>
    <row r="162" spans="1:58">
      <c r="A162" s="7">
        <v>161</v>
      </c>
      <c r="C162" s="11" t="s">
        <v>4</v>
      </c>
      <c r="D162" s="11" t="s">
        <v>8</v>
      </c>
      <c r="E162" s="11" t="s">
        <v>12</v>
      </c>
      <c r="F162" s="11" t="s">
        <v>21</v>
      </c>
      <c r="G162" s="11" t="s">
        <v>38</v>
      </c>
      <c r="H162" s="15" t="s">
        <v>206</v>
      </c>
      <c r="I162" s="11" t="s">
        <v>599</v>
      </c>
      <c r="J162" s="11">
        <v>71228000</v>
      </c>
      <c r="K162" s="11">
        <v>71228</v>
      </c>
      <c r="L162" s="12">
        <v>16261</v>
      </c>
      <c r="M162" s="12">
        <v>16738.80078125</v>
      </c>
      <c r="N162" s="13">
        <v>172.79900000000001</v>
      </c>
      <c r="P162" s="20">
        <v>16261</v>
      </c>
      <c r="Q162" s="20">
        <v>3408</v>
      </c>
      <c r="R162" s="20">
        <v>0</v>
      </c>
      <c r="S162" s="20">
        <v>0</v>
      </c>
      <c r="T162" s="20">
        <v>0</v>
      </c>
      <c r="U162" s="20">
        <v>0</v>
      </c>
      <c r="V162" s="21">
        <v>1.2067608768120408E-3</v>
      </c>
      <c r="W162" s="21">
        <v>6.6239875741302967E-4</v>
      </c>
      <c r="X162" s="21">
        <v>0</v>
      </c>
      <c r="Y162" s="21">
        <v>0</v>
      </c>
      <c r="Z162" s="21">
        <v>5.2224086717806643E-4</v>
      </c>
      <c r="AA162" s="21">
        <v>1.2145191431045532</v>
      </c>
      <c r="AC162" s="23">
        <v>0.97145998477935791</v>
      </c>
      <c r="AD162" s="23">
        <v>0.20359881222248077</v>
      </c>
      <c r="AE162" s="23">
        <v>0</v>
      </c>
      <c r="AF162" s="23">
        <v>0.97145998477935791</v>
      </c>
      <c r="AG162" s="23">
        <v>0</v>
      </c>
      <c r="AH162" s="23">
        <v>3.2157271634787321E-3</v>
      </c>
      <c r="AI162" s="23">
        <v>1.5266773989424109E-3</v>
      </c>
      <c r="AJ162" s="23">
        <v>0</v>
      </c>
      <c r="AK162" s="23">
        <v>1.3458666561565358E-3</v>
      </c>
      <c r="AL162" s="23">
        <v>20.43549919128418</v>
      </c>
      <c r="AN162" s="25">
        <v>0.13988000154495239</v>
      </c>
      <c r="AO162" s="25">
        <v>1.0873238788917661E-3</v>
      </c>
      <c r="AP162" s="25">
        <v>9.1387245233399081</v>
      </c>
      <c r="AQ162" s="25">
        <v>2.5562427472323179E-3</v>
      </c>
      <c r="AR162" s="25">
        <v>1.9443182448426097E-3</v>
      </c>
      <c r="AS162" s="25">
        <v>28.916574478149414</v>
      </c>
      <c r="AU162" s="28">
        <v>717.68927001953125</v>
      </c>
      <c r="AV162" s="28">
        <v>0.24382191896438599</v>
      </c>
      <c r="AW162" s="28">
        <v>-0.61292725801467896</v>
      </c>
      <c r="AX162" s="29">
        <v>278</v>
      </c>
      <c r="AY162" s="28">
        <v>717.68927001953125</v>
      </c>
      <c r="AZ162" s="28">
        <v>1.3999139070510864</v>
      </c>
      <c r="BA162" s="28">
        <v>9.9999997764825821E-3</v>
      </c>
      <c r="BC162" s="34">
        <v>16261</v>
      </c>
      <c r="BD162" s="35">
        <v>22.745885848999023</v>
      </c>
      <c r="BE162" s="35">
        <v>0.12101379781961441</v>
      </c>
      <c r="BF162" s="33">
        <v>332</v>
      </c>
    </row>
    <row r="163" spans="1:58">
      <c r="A163" s="7">
        <v>162</v>
      </c>
      <c r="C163" s="11" t="s">
        <v>4</v>
      </c>
      <c r="D163" s="11" t="s">
        <v>8</v>
      </c>
      <c r="E163" s="11" t="s">
        <v>12</v>
      </c>
      <c r="F163" s="11" t="s">
        <v>21</v>
      </c>
      <c r="G163" s="11" t="s">
        <v>38</v>
      </c>
      <c r="H163" s="15" t="s">
        <v>207</v>
      </c>
      <c r="I163" s="11" t="s">
        <v>600</v>
      </c>
      <c r="J163" s="11">
        <v>71229000</v>
      </c>
      <c r="K163" s="11">
        <v>71229</v>
      </c>
      <c r="L163" s="12">
        <v>16312</v>
      </c>
      <c r="M163" s="12">
        <v>16791.298828125</v>
      </c>
      <c r="N163" s="13">
        <v>168.63800000000001</v>
      </c>
      <c r="P163" s="20">
        <v>16312</v>
      </c>
      <c r="Q163" s="20">
        <v>378</v>
      </c>
      <c r="R163" s="20">
        <v>0</v>
      </c>
      <c r="S163" s="20">
        <v>0</v>
      </c>
      <c r="T163" s="20">
        <v>0</v>
      </c>
      <c r="U163" s="20">
        <v>0</v>
      </c>
      <c r="V163" s="21">
        <v>1.2105456553399563E-3</v>
      </c>
      <c r="W163" s="21">
        <v>7.3470284405630082E-5</v>
      </c>
      <c r="X163" s="21">
        <v>0</v>
      </c>
      <c r="Y163" s="21">
        <v>0</v>
      </c>
      <c r="Z163" s="21">
        <v>4.2562123888901404E-4</v>
      </c>
      <c r="AA163" s="21">
        <v>0.98982131481170654</v>
      </c>
      <c r="AC163" s="23">
        <v>0.97145998477935791</v>
      </c>
      <c r="AD163" s="23">
        <v>2.2511659190058708E-2</v>
      </c>
      <c r="AE163" s="23">
        <v>0</v>
      </c>
      <c r="AF163" s="23">
        <v>0.97145998477935791</v>
      </c>
      <c r="AG163" s="23">
        <v>0</v>
      </c>
      <c r="AH163" s="23">
        <v>3.2157271634787321E-3</v>
      </c>
      <c r="AI163" s="23">
        <v>1.6880276962183416E-4</v>
      </c>
      <c r="AJ163" s="23">
        <v>0</v>
      </c>
      <c r="AK163" s="23">
        <v>8.8624031485687955E-4</v>
      </c>
      <c r="AL163" s="23">
        <v>13.456581115722656</v>
      </c>
      <c r="AN163" s="25">
        <v>0.11423999816179276</v>
      </c>
      <c r="AO163" s="25">
        <v>8.8801735546439886E-4</v>
      </c>
      <c r="AP163" s="25">
        <v>7.4128984432913274</v>
      </c>
      <c r="AQ163" s="25">
        <v>2.0735024008899927E-3</v>
      </c>
      <c r="AR163" s="25">
        <v>1.5796512004271534E-3</v>
      </c>
      <c r="AS163" s="25">
        <v>23.493120193481445</v>
      </c>
      <c r="AU163" s="28">
        <v>312.91921997070312</v>
      </c>
      <c r="AV163" s="28">
        <v>0.10630863159894943</v>
      </c>
      <c r="AW163" s="28">
        <v>-0.97343146800994873</v>
      </c>
      <c r="AX163" s="29">
        <v>326</v>
      </c>
      <c r="AY163" s="28">
        <v>312.91921997070312</v>
      </c>
      <c r="AZ163" s="28">
        <v>0.61037552356719971</v>
      </c>
      <c r="BA163" s="28">
        <v>9.9999997764825821E-3</v>
      </c>
      <c r="BC163" s="34">
        <v>16312</v>
      </c>
      <c r="BD163" s="35">
        <v>18.634828567504883</v>
      </c>
      <c r="BE163" s="35">
        <v>9.9141940474510193E-2</v>
      </c>
      <c r="BF163" s="33">
        <v>337</v>
      </c>
    </row>
    <row r="164" spans="1:58">
      <c r="A164" s="7">
        <v>163</v>
      </c>
      <c r="C164" s="11" t="s">
        <v>4</v>
      </c>
      <c r="D164" s="11" t="s">
        <v>8</v>
      </c>
      <c r="E164" s="11" t="s">
        <v>12</v>
      </c>
      <c r="F164" s="11" t="s">
        <v>21</v>
      </c>
      <c r="G164" s="11" t="s">
        <v>38</v>
      </c>
      <c r="H164" s="15" t="s">
        <v>208</v>
      </c>
      <c r="I164" s="11" t="s">
        <v>601</v>
      </c>
      <c r="J164" s="11">
        <v>71230000</v>
      </c>
      <c r="K164" s="11">
        <v>71230</v>
      </c>
      <c r="L164" s="12">
        <v>42800</v>
      </c>
      <c r="M164" s="12">
        <v>44057.6015625</v>
      </c>
      <c r="N164" s="13">
        <v>153.01</v>
      </c>
      <c r="P164" s="20">
        <v>42800</v>
      </c>
      <c r="Q164" s="20">
        <v>528</v>
      </c>
      <c r="R164" s="20">
        <v>0</v>
      </c>
      <c r="S164" s="20">
        <v>0</v>
      </c>
      <c r="T164" s="20">
        <v>0</v>
      </c>
      <c r="U164" s="20">
        <v>0</v>
      </c>
      <c r="V164" s="21">
        <v>3.1762723810970783E-3</v>
      </c>
      <c r="W164" s="21">
        <v>1.0262515570502728E-4</v>
      </c>
      <c r="X164" s="21">
        <v>0</v>
      </c>
      <c r="Y164" s="21">
        <v>0</v>
      </c>
      <c r="Z164" s="21">
        <v>1.1017723570974868E-3</v>
      </c>
      <c r="AA164" s="21">
        <v>2.5622727870941162</v>
      </c>
      <c r="AC164" s="23">
        <v>0.97145998477935791</v>
      </c>
      <c r="AD164" s="23">
        <v>1.1984311044216156E-2</v>
      </c>
      <c r="AE164" s="23">
        <v>0</v>
      </c>
      <c r="AF164" s="23">
        <v>0.97145998477935791</v>
      </c>
      <c r="AG164" s="23">
        <v>0</v>
      </c>
      <c r="AH164" s="23">
        <v>3.2157271634787321E-3</v>
      </c>
      <c r="AI164" s="23">
        <v>8.98638681974262E-5</v>
      </c>
      <c r="AJ164" s="23">
        <v>0</v>
      </c>
      <c r="AK164" s="23">
        <v>8.5952032343464561E-4</v>
      </c>
      <c r="AL164" s="23">
        <v>13.050867080688477</v>
      </c>
      <c r="AN164" s="25">
        <v>0.12508000433444977</v>
      </c>
      <c r="AO164" s="25">
        <v>9.7227958030998707E-4</v>
      </c>
      <c r="AP164" s="25">
        <v>9.0886392009987524</v>
      </c>
      <c r="AQ164" s="25">
        <v>2.5422330945730209E-3</v>
      </c>
      <c r="AR164" s="25">
        <v>1.8882194225479062E-3</v>
      </c>
      <c r="AS164" s="25">
        <v>28.082252502441406</v>
      </c>
      <c r="AU164" s="28">
        <v>939.06719970703125</v>
      </c>
      <c r="AV164" s="28">
        <v>0.31903105974197388</v>
      </c>
      <c r="AW164" s="28">
        <v>-0.49616703391075134</v>
      </c>
      <c r="AX164" s="29">
        <v>266</v>
      </c>
      <c r="AY164" s="28">
        <v>939.06719970703125</v>
      </c>
      <c r="AZ164" s="28">
        <v>1.8317303657531738</v>
      </c>
      <c r="BA164" s="28">
        <v>9.9999997764825821E-3</v>
      </c>
      <c r="BC164" s="34">
        <v>42800</v>
      </c>
      <c r="BD164" s="35">
        <v>53.53424072265625</v>
      </c>
      <c r="BE164" s="35">
        <v>0.28481552004814148</v>
      </c>
      <c r="BF164" s="33">
        <v>290</v>
      </c>
    </row>
    <row r="165" spans="1:58">
      <c r="A165" s="7">
        <v>164</v>
      </c>
      <c r="C165" s="11" t="s">
        <v>4</v>
      </c>
      <c r="D165" s="11" t="s">
        <v>8</v>
      </c>
      <c r="E165" s="11" t="s">
        <v>12</v>
      </c>
      <c r="F165" s="11" t="s">
        <v>21</v>
      </c>
      <c r="G165" s="11" t="s">
        <v>38</v>
      </c>
      <c r="H165" s="15" t="s">
        <v>209</v>
      </c>
      <c r="I165" s="11" t="s">
        <v>602</v>
      </c>
      <c r="J165" s="11">
        <v>71231000</v>
      </c>
      <c r="K165" s="11">
        <v>71231</v>
      </c>
      <c r="L165" s="12">
        <v>28174</v>
      </c>
      <c r="M165" s="12">
        <v>29001.841796875</v>
      </c>
      <c r="N165" s="13">
        <v>133.40600000000001</v>
      </c>
      <c r="P165" s="20">
        <v>28174</v>
      </c>
      <c r="Q165" s="20">
        <v>1238</v>
      </c>
      <c r="R165" s="20">
        <v>0</v>
      </c>
      <c r="S165" s="20">
        <v>0</v>
      </c>
      <c r="T165" s="20">
        <v>0</v>
      </c>
      <c r="U165" s="20">
        <v>0</v>
      </c>
      <c r="V165" s="21">
        <v>2.0908480510115623E-3</v>
      </c>
      <c r="W165" s="21">
        <v>2.406248968327418E-4</v>
      </c>
      <c r="X165" s="21">
        <v>0</v>
      </c>
      <c r="Y165" s="21">
        <v>0</v>
      </c>
      <c r="Z165" s="21">
        <v>7.5403847214552489E-4</v>
      </c>
      <c r="AA165" s="21">
        <v>1.7535858154296875</v>
      </c>
      <c r="AC165" s="23">
        <v>0.97145998477935791</v>
      </c>
      <c r="AD165" s="23">
        <v>4.2686942964792252E-2</v>
      </c>
      <c r="AE165" s="23">
        <v>0</v>
      </c>
      <c r="AF165" s="23">
        <v>0.97145998477935791</v>
      </c>
      <c r="AG165" s="23">
        <v>0</v>
      </c>
      <c r="AH165" s="23">
        <v>3.2157271634787321E-3</v>
      </c>
      <c r="AI165" s="23">
        <v>3.2008631387725472E-4</v>
      </c>
      <c r="AJ165" s="23">
        <v>0</v>
      </c>
      <c r="AK165" s="23">
        <v>9.3744821022771763E-4</v>
      </c>
      <c r="AL165" s="23">
        <v>14.234116554260254</v>
      </c>
      <c r="AN165" s="25">
        <v>0.33434998989105225</v>
      </c>
      <c r="AO165" s="25">
        <v>2.5989899877458811E-3</v>
      </c>
      <c r="AP165" s="25">
        <v>4.0962989579590365</v>
      </c>
      <c r="AQ165" s="25">
        <v>1.145798247307539E-3</v>
      </c>
      <c r="AR165" s="25">
        <v>1.7511711183423777E-3</v>
      </c>
      <c r="AS165" s="25">
        <v>26.044023513793945</v>
      </c>
      <c r="AU165" s="28">
        <v>650.0782470703125</v>
      </c>
      <c r="AV165" s="28">
        <v>0.22085230052471161</v>
      </c>
      <c r="AW165" s="28">
        <v>-0.65589809417724609</v>
      </c>
      <c r="AX165" s="29">
        <v>288</v>
      </c>
      <c r="AY165" s="28">
        <v>650.0782470703125</v>
      </c>
      <c r="AZ165" s="28">
        <v>1.2680329084396362</v>
      </c>
      <c r="BA165" s="28">
        <v>9.9999997764825821E-3</v>
      </c>
      <c r="BC165" s="34">
        <v>28174</v>
      </c>
      <c r="BD165" s="35">
        <v>94.199760437011719</v>
      </c>
      <c r="BE165" s="35">
        <v>0.50116628408432007</v>
      </c>
      <c r="BF165" s="33">
        <v>248</v>
      </c>
    </row>
    <row r="166" spans="1:58">
      <c r="A166" s="7">
        <v>165</v>
      </c>
      <c r="C166" s="11" t="s">
        <v>4</v>
      </c>
      <c r="D166" s="11" t="s">
        <v>8</v>
      </c>
      <c r="E166" s="11" t="s">
        <v>12</v>
      </c>
      <c r="F166" s="11" t="s">
        <v>21</v>
      </c>
      <c r="G166" s="11" t="s">
        <v>38</v>
      </c>
      <c r="H166" s="15" t="s">
        <v>210</v>
      </c>
      <c r="I166" s="11" t="s">
        <v>603</v>
      </c>
      <c r="J166" s="11">
        <v>71232000</v>
      </c>
      <c r="K166" s="11">
        <v>71232</v>
      </c>
      <c r="L166" s="12">
        <v>20491</v>
      </c>
      <c r="M166" s="12">
        <v>21093.08984375</v>
      </c>
      <c r="N166" s="13">
        <v>159.494</v>
      </c>
      <c r="P166" s="20">
        <v>20491</v>
      </c>
      <c r="Q166" s="20">
        <v>260</v>
      </c>
      <c r="R166" s="20">
        <v>0</v>
      </c>
      <c r="S166" s="20">
        <v>0</v>
      </c>
      <c r="T166" s="20">
        <v>0</v>
      </c>
      <c r="U166" s="20">
        <v>0</v>
      </c>
      <c r="V166" s="21">
        <v>1.5206774696707726E-3</v>
      </c>
      <c r="W166" s="21">
        <v>5.0535116315586492E-5</v>
      </c>
      <c r="X166" s="21">
        <v>0</v>
      </c>
      <c r="Y166" s="21">
        <v>0</v>
      </c>
      <c r="Z166" s="21">
        <v>5.2771948366743407E-4</v>
      </c>
      <c r="AA166" s="21">
        <v>1.2272601127624512</v>
      </c>
      <c r="AC166" s="23">
        <v>0.97145998477935791</v>
      </c>
      <c r="AD166" s="23">
        <v>1.2326311320066452E-2</v>
      </c>
      <c r="AE166" s="23">
        <v>0</v>
      </c>
      <c r="AF166" s="23">
        <v>0.97145998477935791</v>
      </c>
      <c r="AG166" s="23">
        <v>0</v>
      </c>
      <c r="AH166" s="23">
        <v>3.2157271634787321E-3</v>
      </c>
      <c r="AI166" s="23">
        <v>9.2428344942163676E-5</v>
      </c>
      <c r="AJ166" s="23">
        <v>0</v>
      </c>
      <c r="AK166" s="23">
        <v>8.6038837195553269E-4</v>
      </c>
      <c r="AL166" s="23">
        <v>13.064047813415527</v>
      </c>
      <c r="AN166" s="25">
        <v>0.12037999927997589</v>
      </c>
      <c r="AO166" s="25">
        <v>9.3574519269168377E-4</v>
      </c>
      <c r="AP166" s="25">
        <v>5.9870550161812295</v>
      </c>
      <c r="AQ166" s="25">
        <v>1.6746720066294074E-3</v>
      </c>
      <c r="AR166" s="25">
        <v>1.3668487274362748E-3</v>
      </c>
      <c r="AS166" s="25">
        <v>20.3282470703125</v>
      </c>
      <c r="AU166" s="28">
        <v>325.9224853515625</v>
      </c>
      <c r="AV166" s="28">
        <v>0.1107262521982193</v>
      </c>
      <c r="AW166" s="28">
        <v>-0.95574939250946045</v>
      </c>
      <c r="AX166" s="29">
        <v>323</v>
      </c>
      <c r="AY166" s="28">
        <v>325.9224853515625</v>
      </c>
      <c r="AZ166" s="28">
        <v>0.63573950529098511</v>
      </c>
      <c r="BA166" s="28">
        <v>9.9999997764825821E-3</v>
      </c>
      <c r="BC166" s="34">
        <v>20491</v>
      </c>
      <c r="BD166" s="35">
        <v>24.667064666748047</v>
      </c>
      <c r="BE166" s="35">
        <v>0.13123494386672974</v>
      </c>
      <c r="BF166" s="33">
        <v>330</v>
      </c>
    </row>
    <row r="167" spans="1:58">
      <c r="A167" s="7">
        <v>166</v>
      </c>
      <c r="C167" s="11" t="s">
        <v>4</v>
      </c>
      <c r="D167" s="11" t="s">
        <v>8</v>
      </c>
      <c r="E167" s="11" t="s">
        <v>12</v>
      </c>
      <c r="F167" s="11" t="s">
        <v>21</v>
      </c>
      <c r="G167" s="11" t="s">
        <v>38</v>
      </c>
      <c r="H167" s="15" t="s">
        <v>211</v>
      </c>
      <c r="I167" s="11" t="s">
        <v>604</v>
      </c>
      <c r="J167" s="11">
        <v>71233000</v>
      </c>
      <c r="K167" s="11">
        <v>71233</v>
      </c>
      <c r="L167" s="12">
        <v>28603</v>
      </c>
      <c r="M167" s="12">
        <v>29443.447265625</v>
      </c>
      <c r="P167" s="20">
        <v>0</v>
      </c>
      <c r="Q167" s="20">
        <v>0</v>
      </c>
      <c r="S167" s="20">
        <v>0</v>
      </c>
      <c r="U167" s="20">
        <v>0</v>
      </c>
      <c r="V167" s="21">
        <v>0</v>
      </c>
      <c r="W167" s="21">
        <v>0</v>
      </c>
      <c r="X167" s="21">
        <v>0</v>
      </c>
      <c r="Y167" s="21">
        <v>0</v>
      </c>
      <c r="Z167" s="21">
        <v>0</v>
      </c>
      <c r="AA167" s="21">
        <v>0</v>
      </c>
      <c r="AC167" s="23">
        <v>0</v>
      </c>
      <c r="AD167" s="23">
        <v>0</v>
      </c>
      <c r="AE167" s="23">
        <v>0</v>
      </c>
      <c r="AF167" s="23">
        <v>0</v>
      </c>
      <c r="AG167" s="23">
        <v>0</v>
      </c>
      <c r="AH167" s="23">
        <v>0</v>
      </c>
      <c r="AI167" s="23">
        <v>0</v>
      </c>
      <c r="AJ167" s="23">
        <v>0</v>
      </c>
      <c r="AK167" s="23">
        <v>0</v>
      </c>
      <c r="AL167" s="23">
        <v>0</v>
      </c>
      <c r="AN167" s="25">
        <v>9.2799998819828033E-2</v>
      </c>
      <c r="AO167" s="25">
        <v>7.2135863592848182E-4</v>
      </c>
      <c r="AP167" s="25">
        <v>1.5910430170889804</v>
      </c>
      <c r="AQ167" s="25">
        <v>4.450393607839942E-4</v>
      </c>
      <c r="AR167" s="25">
        <v>5.6014887335666184E-4</v>
      </c>
      <c r="AS167" s="25">
        <v>8.3307275772094727</v>
      </c>
      <c r="AU167" s="28">
        <v>0</v>
      </c>
      <c r="AV167" s="28">
        <v>0</v>
      </c>
      <c r="AX167" s="29">
        <v>371</v>
      </c>
      <c r="AY167" s="28">
        <v>0</v>
      </c>
      <c r="AZ167" s="28">
        <v>0</v>
      </c>
      <c r="BA167" s="28">
        <v>9.9999997764825821E-3</v>
      </c>
      <c r="BC167" s="34">
        <v>1</v>
      </c>
      <c r="BD167" s="35">
        <v>9.2799996491521597E-4</v>
      </c>
      <c r="BE167" s="35">
        <v>4.9371915338269901E-6</v>
      </c>
      <c r="BF167" s="33">
        <v>405</v>
      </c>
    </row>
    <row r="168" spans="1:58">
      <c r="A168" s="7">
        <v>167</v>
      </c>
      <c r="C168" s="11" t="s">
        <v>4</v>
      </c>
      <c r="D168" s="11" t="s">
        <v>8</v>
      </c>
      <c r="E168" s="11" t="s">
        <v>12</v>
      </c>
      <c r="F168" s="11" t="s">
        <v>21</v>
      </c>
      <c r="G168" s="11" t="s">
        <v>38</v>
      </c>
      <c r="H168" s="15" t="s">
        <v>94</v>
      </c>
      <c r="I168" s="11" t="s">
        <v>605</v>
      </c>
      <c r="J168" s="11">
        <v>71234000</v>
      </c>
      <c r="K168" s="11">
        <v>71234</v>
      </c>
      <c r="L168" s="12">
        <v>26887</v>
      </c>
      <c r="M168" s="12">
        <v>27677.025390625</v>
      </c>
      <c r="P168" s="20">
        <v>26887</v>
      </c>
      <c r="Q168" s="20">
        <v>524</v>
      </c>
      <c r="R168" s="20">
        <v>0</v>
      </c>
      <c r="S168" s="20">
        <v>0</v>
      </c>
      <c r="T168" s="20">
        <v>0</v>
      </c>
      <c r="U168" s="20">
        <v>0</v>
      </c>
      <c r="V168" s="21">
        <v>1.9953371956944466E-3</v>
      </c>
      <c r="W168" s="21">
        <v>1.0184769053012133E-4</v>
      </c>
      <c r="X168" s="21">
        <v>0</v>
      </c>
      <c r="Y168" s="21">
        <v>0</v>
      </c>
      <c r="Z168" s="21">
        <v>6.9834874407475147E-4</v>
      </c>
      <c r="AA168" s="21">
        <v>1.6240742206573486</v>
      </c>
      <c r="AC168" s="23">
        <v>0.97145998477935791</v>
      </c>
      <c r="AD168" s="23">
        <v>1.893267035484314E-2</v>
      </c>
      <c r="AE168" s="23">
        <v>0</v>
      </c>
      <c r="AF168" s="23">
        <v>0.97145998477935791</v>
      </c>
      <c r="AG168" s="23">
        <v>0</v>
      </c>
      <c r="AH168" s="23">
        <v>3.2157271634787321E-3</v>
      </c>
      <c r="AI168" s="23">
        <v>1.419658656232059E-4</v>
      </c>
      <c r="AJ168" s="23">
        <v>0</v>
      </c>
      <c r="AK168" s="23">
        <v>8.7715630391039655E-4</v>
      </c>
      <c r="AL168" s="23">
        <v>13.318650245666504</v>
      </c>
      <c r="AN168" s="25">
        <v>0.38192999362945557</v>
      </c>
      <c r="AO168" s="25">
        <v>2.9688416980206966E-3</v>
      </c>
      <c r="AP168" s="25">
        <v>11.73076923076923</v>
      </c>
      <c r="AQ168" s="25">
        <v>3.2812778372317553E-3</v>
      </c>
      <c r="AR168" s="25">
        <v>3.1511227053616919E-3</v>
      </c>
      <c r="AS168" s="25">
        <v>46.864585876464844</v>
      </c>
      <c r="AU168" s="28">
        <v>1013.7033081054687</v>
      </c>
      <c r="AV168" s="28">
        <v>0.34438732266426086</v>
      </c>
      <c r="AW168" s="28">
        <v>-0.46295285224914551</v>
      </c>
      <c r="AX168" s="29">
        <v>260</v>
      </c>
      <c r="AY168" s="28">
        <v>1013.7033081054687</v>
      </c>
      <c r="AZ168" s="28">
        <v>1.9773144721984863</v>
      </c>
      <c r="BA168" s="28">
        <v>9.9999997764825821E-3</v>
      </c>
      <c r="BC168" s="34">
        <v>26887</v>
      </c>
      <c r="BD168" s="35">
        <v>102.68951416015625</v>
      </c>
      <c r="BE168" s="35">
        <v>0.546333909034729</v>
      </c>
      <c r="BF168" s="33">
        <v>239</v>
      </c>
    </row>
    <row r="169" spans="1:58">
      <c r="A169" s="7">
        <v>168</v>
      </c>
      <c r="C169" s="11" t="s">
        <v>4</v>
      </c>
      <c r="D169" s="11" t="s">
        <v>8</v>
      </c>
      <c r="E169" s="11" t="s">
        <v>12</v>
      </c>
      <c r="F169" s="11" t="s">
        <v>21</v>
      </c>
      <c r="G169" s="11" t="s">
        <v>38</v>
      </c>
      <c r="H169" s="15" t="s">
        <v>212</v>
      </c>
      <c r="I169" s="11" t="s">
        <v>606</v>
      </c>
      <c r="J169" s="11">
        <v>71235000</v>
      </c>
      <c r="K169" s="11">
        <v>71235</v>
      </c>
      <c r="L169" s="12">
        <v>22812</v>
      </c>
      <c r="M169" s="12">
        <v>23482.2890625</v>
      </c>
      <c r="N169" s="13">
        <v>111.105</v>
      </c>
      <c r="P169" s="20">
        <v>23287</v>
      </c>
      <c r="Q169" s="20">
        <v>1675.199951171875</v>
      </c>
      <c r="R169" s="20">
        <v>11</v>
      </c>
      <c r="S169" s="20">
        <v>11</v>
      </c>
      <c r="T169" s="20">
        <v>90</v>
      </c>
      <c r="U169" s="20">
        <v>90</v>
      </c>
      <c r="V169" s="21">
        <v>1.7281741602346301E-3</v>
      </c>
      <c r="W169" s="21">
        <v>3.2560163526795805E-4</v>
      </c>
      <c r="X169" s="21">
        <v>2.0454575860640034E-5</v>
      </c>
      <c r="Y169" s="21">
        <v>1.6149523435160518E-4</v>
      </c>
      <c r="Z169" s="21">
        <v>6.9194527093307504E-4</v>
      </c>
      <c r="AA169" s="21">
        <v>1.6091823577880859</v>
      </c>
      <c r="AC169" s="23">
        <v>0.99168002605438232</v>
      </c>
      <c r="AD169" s="23">
        <v>7.1338869631290436E-2</v>
      </c>
      <c r="AE169" s="23">
        <v>1.9950000569224358E-2</v>
      </c>
      <c r="AF169" s="23">
        <v>0.99168002605438232</v>
      </c>
      <c r="AG169" s="23">
        <v>1.9950000569224358E-2</v>
      </c>
      <c r="AH169" s="23">
        <v>3.2826594542711973E-3</v>
      </c>
      <c r="AI169" s="23">
        <v>5.3493160521611571E-4</v>
      </c>
      <c r="AJ169" s="23">
        <v>1.3127320562489331E-4</v>
      </c>
      <c r="AK169" s="23">
        <v>1.0804208454214289E-3</v>
      </c>
      <c r="AL169" s="23">
        <v>16.404998779296875</v>
      </c>
      <c r="AN169" s="25">
        <v>0.52147001028060913</v>
      </c>
      <c r="AO169" s="25">
        <v>4.0535228326916695E-3</v>
      </c>
      <c r="AP169" s="25">
        <v>7.6160113354587322</v>
      </c>
      <c r="AQ169" s="25">
        <v>2.1303163375705481E-3</v>
      </c>
      <c r="AR169" s="25">
        <v>2.9314886847194074E-3</v>
      </c>
      <c r="AS169" s="25">
        <v>43.598114013671875</v>
      </c>
      <c r="AU169" s="28">
        <v>1150.9306640625</v>
      </c>
      <c r="AV169" s="28">
        <v>0.39100781083106995</v>
      </c>
      <c r="AW169" s="28">
        <v>-0.40781456232070923</v>
      </c>
      <c r="AX169" s="29">
        <v>254</v>
      </c>
      <c r="AY169" s="28">
        <v>1150.9306640625</v>
      </c>
      <c r="AZ169" s="28">
        <v>2.244987964630127</v>
      </c>
      <c r="BA169" s="28">
        <v>9.9999997764825821E-3</v>
      </c>
      <c r="BC169" s="34">
        <v>23287</v>
      </c>
      <c r="BD169" s="35">
        <v>121.43471527099609</v>
      </c>
      <c r="BE169" s="35">
        <v>0.64606302976608276</v>
      </c>
      <c r="BF169" s="33">
        <v>229</v>
      </c>
    </row>
    <row r="170" spans="1:58">
      <c r="A170" s="7">
        <v>169</v>
      </c>
      <c r="C170" s="11" t="s">
        <v>4</v>
      </c>
      <c r="D170" s="11" t="s">
        <v>8</v>
      </c>
      <c r="E170" s="11" t="s">
        <v>12</v>
      </c>
      <c r="F170" s="11" t="s">
        <v>21</v>
      </c>
      <c r="G170" s="11" t="s">
        <v>38</v>
      </c>
      <c r="H170" s="15" t="s">
        <v>213</v>
      </c>
      <c r="I170" s="11" t="s">
        <v>607</v>
      </c>
      <c r="J170" s="11">
        <v>71236000</v>
      </c>
      <c r="K170" s="11">
        <v>71236</v>
      </c>
      <c r="L170" s="12">
        <v>20091</v>
      </c>
      <c r="M170" s="12">
        <v>20681.337890625</v>
      </c>
      <c r="N170" s="13">
        <v>139.06800000000001</v>
      </c>
      <c r="P170" s="20">
        <v>20091</v>
      </c>
      <c r="Q170" s="20">
        <v>190</v>
      </c>
      <c r="R170" s="20">
        <v>0</v>
      </c>
      <c r="S170" s="20">
        <v>0</v>
      </c>
      <c r="T170" s="20">
        <v>0</v>
      </c>
      <c r="U170" s="20">
        <v>0</v>
      </c>
      <c r="V170" s="21">
        <v>1.4909927267581224E-3</v>
      </c>
      <c r="W170" s="21">
        <v>3.692950849654153E-5</v>
      </c>
      <c r="X170" s="21">
        <v>0</v>
      </c>
      <c r="Y170" s="21">
        <v>0</v>
      </c>
      <c r="Z170" s="21">
        <v>5.1532002183451346E-4</v>
      </c>
      <c r="AA170" s="21">
        <v>1.1984241008758545</v>
      </c>
      <c r="AC170" s="23">
        <v>0.97145998477935791</v>
      </c>
      <c r="AD170" s="23">
        <v>9.1870268806815147E-3</v>
      </c>
      <c r="AE170" s="23">
        <v>0</v>
      </c>
      <c r="AF170" s="23">
        <v>0.97145998477935791</v>
      </c>
      <c r="AG170" s="23">
        <v>0</v>
      </c>
      <c r="AH170" s="23">
        <v>3.2157271634787321E-3</v>
      </c>
      <c r="AI170" s="23">
        <v>6.8888548412360251E-5</v>
      </c>
      <c r="AJ170" s="23">
        <v>0</v>
      </c>
      <c r="AK170" s="23">
        <v>8.5242039735735828E-4</v>
      </c>
      <c r="AL170" s="23">
        <v>12.943062782287598</v>
      </c>
      <c r="AN170" s="25">
        <v>0.27158001065254211</v>
      </c>
      <c r="AO170" s="25">
        <v>2.1110624074935913E-3</v>
      </c>
      <c r="AP170" s="25">
        <v>11.255924170616113</v>
      </c>
      <c r="AQ170" s="25">
        <v>3.1484563369303942E-3</v>
      </c>
      <c r="AR170" s="25">
        <v>2.7162971634493802E-3</v>
      </c>
      <c r="AS170" s="25">
        <v>40.397712707519531</v>
      </c>
      <c r="AU170" s="28">
        <v>626.62017822265625</v>
      </c>
      <c r="AV170" s="28">
        <v>0.21288284659385681</v>
      </c>
      <c r="AW170" s="28">
        <v>-0.67185932397842407</v>
      </c>
      <c r="AX170" s="29">
        <v>293</v>
      </c>
      <c r="AY170" s="28">
        <v>626.62017822265625</v>
      </c>
      <c r="AZ170" s="28">
        <v>1.2222758531570435</v>
      </c>
      <c r="BA170" s="28">
        <v>9.9999997764825821E-3</v>
      </c>
      <c r="BC170" s="34">
        <v>20091</v>
      </c>
      <c r="BD170" s="35">
        <v>54.563137054443359</v>
      </c>
      <c r="BE170" s="35">
        <v>0.29028952121734619</v>
      </c>
      <c r="BF170" s="33">
        <v>288</v>
      </c>
    </row>
    <row r="171" spans="1:58">
      <c r="A171" s="7">
        <v>170</v>
      </c>
      <c r="C171" s="11" t="s">
        <v>4</v>
      </c>
      <c r="D171" s="11" t="s">
        <v>8</v>
      </c>
      <c r="E171" s="11" t="s">
        <v>12</v>
      </c>
      <c r="F171" s="11" t="s">
        <v>21</v>
      </c>
      <c r="G171" s="11" t="s">
        <v>38</v>
      </c>
      <c r="H171" s="15" t="s">
        <v>214</v>
      </c>
      <c r="I171" s="11" t="s">
        <v>608</v>
      </c>
      <c r="J171" s="11">
        <v>71237000</v>
      </c>
      <c r="K171" s="11">
        <v>71237</v>
      </c>
      <c r="L171" s="12">
        <v>9125</v>
      </c>
      <c r="M171" s="12">
        <v>9393.12109375</v>
      </c>
      <c r="N171" s="13">
        <v>148.34</v>
      </c>
      <c r="P171" s="20">
        <v>9125</v>
      </c>
      <c r="Q171" s="20">
        <v>325</v>
      </c>
      <c r="R171" s="20">
        <v>0</v>
      </c>
      <c r="S171" s="20">
        <v>0</v>
      </c>
      <c r="T171" s="20">
        <v>0</v>
      </c>
      <c r="U171" s="20">
        <v>0</v>
      </c>
      <c r="V171" s="21">
        <v>6.7718420177698135E-4</v>
      </c>
      <c r="W171" s="21">
        <v>6.3168896303977817E-5</v>
      </c>
      <c r="X171" s="21">
        <v>0</v>
      </c>
      <c r="Y171" s="21">
        <v>0</v>
      </c>
      <c r="Z171" s="21">
        <v>2.4176339429285781E-4</v>
      </c>
      <c r="AA171" s="21">
        <v>0.56224298477172852</v>
      </c>
      <c r="AC171" s="23">
        <v>0.97145998477935791</v>
      </c>
      <c r="AD171" s="23">
        <v>3.459978848695755E-2</v>
      </c>
      <c r="AE171" s="23">
        <v>0</v>
      </c>
      <c r="AF171" s="23">
        <v>0.97145998477935791</v>
      </c>
      <c r="AG171" s="23">
        <v>0</v>
      </c>
      <c r="AH171" s="23">
        <v>3.2157271634787321E-3</v>
      </c>
      <c r="AI171" s="23">
        <v>2.5944510707631707E-4</v>
      </c>
      <c r="AJ171" s="23">
        <v>0</v>
      </c>
      <c r="AK171" s="23">
        <v>9.169217968077564E-4</v>
      </c>
      <c r="AL171" s="23">
        <v>13.922445297241211</v>
      </c>
      <c r="AN171" s="25">
        <v>0.21254000067710876</v>
      </c>
      <c r="AO171" s="25">
        <v>1.6521289944648743E-3</v>
      </c>
      <c r="AP171" s="25">
        <v>5.2344601962922575</v>
      </c>
      <c r="AQ171" s="25">
        <v>1.4641595771536231E-3</v>
      </c>
      <c r="AR171" s="25">
        <v>1.5424641688038163E-3</v>
      </c>
      <c r="AS171" s="25">
        <v>22.940061569213867</v>
      </c>
      <c r="AU171" s="28">
        <v>179.57014465332031</v>
      </c>
      <c r="AV171" s="28">
        <v>6.1005700379610062E-2</v>
      </c>
      <c r="AW171" s="28">
        <v>-1.2146295309066772</v>
      </c>
      <c r="AX171" s="29">
        <v>343</v>
      </c>
      <c r="AY171" s="28">
        <v>179.57014465332031</v>
      </c>
      <c r="AZ171" s="28">
        <v>0.35026681423187256</v>
      </c>
      <c r="BA171" s="28">
        <v>9.9999997764825821E-3</v>
      </c>
      <c r="BC171" s="34">
        <v>9125</v>
      </c>
      <c r="BD171" s="35">
        <v>19.39427375793457</v>
      </c>
      <c r="BE171" s="35">
        <v>0.10318238288164139</v>
      </c>
      <c r="BF171" s="33">
        <v>336</v>
      </c>
    </row>
    <row r="172" spans="1:58">
      <c r="A172" s="7">
        <v>171</v>
      </c>
      <c r="C172" s="11" t="s">
        <v>4</v>
      </c>
      <c r="D172" s="11" t="s">
        <v>8</v>
      </c>
      <c r="E172" s="11" t="s">
        <v>12</v>
      </c>
      <c r="F172" s="11" t="s">
        <v>21</v>
      </c>
      <c r="G172" s="11" t="s">
        <v>38</v>
      </c>
      <c r="H172" s="15" t="s">
        <v>138</v>
      </c>
      <c r="I172" s="11" t="s">
        <v>609</v>
      </c>
      <c r="J172" s="11">
        <v>71238000</v>
      </c>
      <c r="K172" s="11">
        <v>71238</v>
      </c>
      <c r="L172" s="12">
        <v>23574</v>
      </c>
      <c r="M172" s="12">
        <v>24266.6796875</v>
      </c>
      <c r="N172" s="13">
        <v>127.48099999999999</v>
      </c>
      <c r="P172" s="20">
        <v>23574</v>
      </c>
      <c r="Q172" s="20">
        <v>720</v>
      </c>
      <c r="R172" s="20">
        <v>135</v>
      </c>
      <c r="S172" s="20">
        <v>135</v>
      </c>
      <c r="T172" s="20">
        <v>1061</v>
      </c>
      <c r="U172" s="20">
        <v>1061</v>
      </c>
      <c r="V172" s="21">
        <v>1.749472925439477E-3</v>
      </c>
      <c r="W172" s="21">
        <v>1.3994339678902179E-4</v>
      </c>
      <c r="X172" s="21">
        <v>2.5103343068622053E-4</v>
      </c>
      <c r="Y172" s="21">
        <v>1.9038493046537042E-3</v>
      </c>
      <c r="Z172" s="21">
        <v>1.184502444043447E-3</v>
      </c>
      <c r="AA172" s="21">
        <v>2.754669189453125</v>
      </c>
      <c r="AC172" s="23">
        <v>0.97145998477935791</v>
      </c>
      <c r="AD172" s="23">
        <v>2.9670313000679016E-2</v>
      </c>
      <c r="AE172" s="23">
        <v>0.23338000476360321</v>
      </c>
      <c r="AF172" s="23">
        <v>0.97145998477935791</v>
      </c>
      <c r="AG172" s="23">
        <v>0.23338000476360321</v>
      </c>
      <c r="AH172" s="23">
        <v>3.2157271634787321E-3</v>
      </c>
      <c r="AI172" s="23">
        <v>2.2248164168559015E-4</v>
      </c>
      <c r="AJ172" s="23">
        <v>1.5356662916019559E-3</v>
      </c>
      <c r="AK172" s="23">
        <v>1.5243326473626442E-3</v>
      </c>
      <c r="AL172" s="23">
        <v>23.145309448242188</v>
      </c>
      <c r="AN172" s="25">
        <v>0.35826998949050903</v>
      </c>
      <c r="AO172" s="25">
        <v>2.7849262114614248E-3</v>
      </c>
      <c r="AP172" s="25">
        <v>4.9211119459053343</v>
      </c>
      <c r="AQ172" s="25">
        <v>1.3765111798420548E-3</v>
      </c>
      <c r="AR172" s="25">
        <v>1.9632309000097853E-3</v>
      </c>
      <c r="AS172" s="25">
        <v>29.197849273681641</v>
      </c>
      <c r="AU172" s="28">
        <v>1861.5869140625</v>
      </c>
      <c r="AV172" s="28">
        <v>0.63244038820266724</v>
      </c>
      <c r="AW172" s="28">
        <v>-0.19898040592670441</v>
      </c>
      <c r="AX172" s="29">
        <v>211</v>
      </c>
      <c r="AY172" s="28">
        <v>1861.5869140625</v>
      </c>
      <c r="AZ172" s="28">
        <v>3.631183385848999</v>
      </c>
      <c r="BA172" s="28">
        <v>2.5590645149350166E-2</v>
      </c>
      <c r="BC172" s="34">
        <v>23574</v>
      </c>
      <c r="BD172" s="35">
        <v>216.13491821289062</v>
      </c>
      <c r="BE172" s="35">
        <v>1.14989173412323</v>
      </c>
      <c r="BF172" s="33">
        <v>178</v>
      </c>
    </row>
    <row r="173" spans="1:58">
      <c r="A173" s="7">
        <v>172</v>
      </c>
      <c r="C173" s="11" t="s">
        <v>4</v>
      </c>
      <c r="D173" s="11" t="s">
        <v>8</v>
      </c>
      <c r="E173" s="11" t="s">
        <v>12</v>
      </c>
      <c r="F173" s="11" t="s">
        <v>21</v>
      </c>
      <c r="G173" s="11" t="s">
        <v>38</v>
      </c>
      <c r="H173" s="15" t="s">
        <v>215</v>
      </c>
      <c r="I173" s="11" t="s">
        <v>610</v>
      </c>
      <c r="J173" s="11">
        <v>71239000</v>
      </c>
      <c r="K173" s="11">
        <v>71239</v>
      </c>
      <c r="L173" s="12">
        <v>10443</v>
      </c>
      <c r="M173" s="12">
        <v>10749.8486328125</v>
      </c>
      <c r="N173" s="13">
        <v>161.678</v>
      </c>
      <c r="P173" s="20">
        <v>10443</v>
      </c>
      <c r="Q173" s="20">
        <v>498</v>
      </c>
      <c r="R173" s="20">
        <v>0</v>
      </c>
      <c r="S173" s="20">
        <v>0</v>
      </c>
      <c r="T173" s="20">
        <v>0</v>
      </c>
      <c r="U173" s="20">
        <v>0</v>
      </c>
      <c r="V173" s="21">
        <v>7.7499559847638011E-4</v>
      </c>
      <c r="W173" s="21">
        <v>9.6794181445147842E-5</v>
      </c>
      <c r="X173" s="21">
        <v>0</v>
      </c>
      <c r="Y173" s="21">
        <v>0</v>
      </c>
      <c r="Z173" s="21">
        <v>2.807567623691768E-4</v>
      </c>
      <c r="AA173" s="21">
        <v>0.65292567014694214</v>
      </c>
      <c r="AC173" s="23">
        <v>0.97145998477935791</v>
      </c>
      <c r="AD173" s="23">
        <v>4.6326234936714172E-2</v>
      </c>
      <c r="AE173" s="23">
        <v>0</v>
      </c>
      <c r="AF173" s="23">
        <v>0.97145998477935791</v>
      </c>
      <c r="AG173" s="23">
        <v>0</v>
      </c>
      <c r="AH173" s="23">
        <v>3.2157271634787321E-3</v>
      </c>
      <c r="AI173" s="23">
        <v>3.4737540408968925E-4</v>
      </c>
      <c r="AJ173" s="23">
        <v>0</v>
      </c>
      <c r="AK173" s="23">
        <v>9.4668528147192623E-4</v>
      </c>
      <c r="AL173" s="23">
        <v>14.374371528625488</v>
      </c>
      <c r="AN173" s="25">
        <v>0.23664000630378723</v>
      </c>
      <c r="AO173" s="25">
        <v>1.8394646467640996E-3</v>
      </c>
      <c r="AP173" s="25">
        <v>11.640211640211639</v>
      </c>
      <c r="AQ173" s="25">
        <v>3.2559474930167198E-3</v>
      </c>
      <c r="AR173" s="25">
        <v>2.6658668701053266E-3</v>
      </c>
      <c r="AS173" s="25">
        <v>39.647693634033203</v>
      </c>
      <c r="AU173" s="28">
        <v>372.10931396484375</v>
      </c>
      <c r="AV173" s="28">
        <v>0.12641739845275879</v>
      </c>
      <c r="AW173" s="28">
        <v>-0.89819318056106567</v>
      </c>
      <c r="AX173" s="29">
        <v>321</v>
      </c>
      <c r="AY173" s="28">
        <v>372.10931396484375</v>
      </c>
      <c r="AZ173" s="28">
        <v>0.72583085298538208</v>
      </c>
      <c r="BA173" s="28">
        <v>9.9999997764825821E-3</v>
      </c>
      <c r="BC173" s="34">
        <v>10443</v>
      </c>
      <c r="BD173" s="35">
        <v>24.712314605712891</v>
      </c>
      <c r="BE173" s="35">
        <v>0.13147568702697754</v>
      </c>
      <c r="BF173" s="33">
        <v>329</v>
      </c>
    </row>
    <row r="174" spans="1:58">
      <c r="A174" s="7">
        <v>173</v>
      </c>
      <c r="C174" s="11" t="s">
        <v>4</v>
      </c>
      <c r="D174" s="11" t="s">
        <v>8</v>
      </c>
      <c r="E174" s="11" t="s">
        <v>12</v>
      </c>
      <c r="F174" s="11" t="s">
        <v>21</v>
      </c>
      <c r="G174" s="11" t="s">
        <v>38</v>
      </c>
      <c r="H174" s="15" t="s">
        <v>216</v>
      </c>
      <c r="I174" s="11" t="s">
        <v>611</v>
      </c>
      <c r="J174" s="11">
        <v>71240000</v>
      </c>
      <c r="K174" s="11">
        <v>71240</v>
      </c>
      <c r="L174" s="12">
        <v>24698</v>
      </c>
      <c r="M174" s="12">
        <v>25423.705078125</v>
      </c>
      <c r="P174" s="20">
        <v>24698</v>
      </c>
      <c r="Q174" s="20">
        <v>8</v>
      </c>
      <c r="R174" s="20">
        <v>0</v>
      </c>
      <c r="S174" s="20">
        <v>0</v>
      </c>
      <c r="T174" s="20">
        <v>0</v>
      </c>
      <c r="U174" s="20">
        <v>0</v>
      </c>
      <c r="V174" s="21">
        <v>1.8328871810808778E-3</v>
      </c>
      <c r="W174" s="21">
        <v>1.5549265981462668E-6</v>
      </c>
      <c r="X174" s="21">
        <v>0</v>
      </c>
      <c r="Y174" s="21">
        <v>0</v>
      </c>
      <c r="Z174" s="21">
        <v>6.2619723095678689E-4</v>
      </c>
      <c r="AA174" s="21">
        <v>1.4562791585922241</v>
      </c>
      <c r="AC174" s="23">
        <v>0.97145998477935791</v>
      </c>
      <c r="AD174" s="23">
        <v>3.1466694781556726E-4</v>
      </c>
      <c r="AE174" s="23">
        <v>0</v>
      </c>
      <c r="AF174" s="23">
        <v>0.97145998477935791</v>
      </c>
      <c r="AG174" s="23">
        <v>0</v>
      </c>
      <c r="AH174" s="23">
        <v>3.2157271634787321E-3</v>
      </c>
      <c r="AI174" s="23">
        <v>2.3595173388457624E-6</v>
      </c>
      <c r="AJ174" s="23">
        <v>0</v>
      </c>
      <c r="AK174" s="23">
        <v>8.2990101708303146E-4</v>
      </c>
      <c r="AL174" s="23">
        <v>12.601130485534668</v>
      </c>
      <c r="AN174" s="25">
        <v>0.23702000081539154</v>
      </c>
      <c r="AO174" s="25">
        <v>1.8424184527248144E-3</v>
      </c>
      <c r="AP174" s="25">
        <v>6.1128526645768027</v>
      </c>
      <c r="AQ174" s="25">
        <v>1.7098595853894949E-3</v>
      </c>
      <c r="AR174" s="25">
        <v>1.7650811641164031E-3</v>
      </c>
      <c r="AS174" s="25">
        <v>26.250898361206055</v>
      </c>
      <c r="AU174" s="28">
        <v>481.72402954101562</v>
      </c>
      <c r="AV174" s="28">
        <v>0.16365700960159302</v>
      </c>
      <c r="AW174" s="28">
        <v>-0.78606539964675903</v>
      </c>
      <c r="AX174" s="29">
        <v>313</v>
      </c>
      <c r="AY174" s="28">
        <v>481.72402954101562</v>
      </c>
      <c r="AZ174" s="28">
        <v>0.93964368104934692</v>
      </c>
      <c r="BA174" s="28">
        <v>9.9999997764825821E-3</v>
      </c>
      <c r="BC174" s="34">
        <v>24698</v>
      </c>
      <c r="BD174" s="35">
        <v>58.539199829101563</v>
      </c>
      <c r="BE174" s="35">
        <v>0.31144317984580994</v>
      </c>
      <c r="BF174" s="33">
        <v>284</v>
      </c>
    </row>
    <row r="175" spans="1:58">
      <c r="A175" s="7">
        <v>174</v>
      </c>
      <c r="C175" s="11" t="s">
        <v>4</v>
      </c>
      <c r="D175" s="11" t="s">
        <v>8</v>
      </c>
      <c r="E175" s="11" t="s">
        <v>12</v>
      </c>
      <c r="F175" s="11" t="s">
        <v>21</v>
      </c>
      <c r="G175" s="11" t="s">
        <v>38</v>
      </c>
      <c r="H175" s="15" t="s">
        <v>217</v>
      </c>
      <c r="I175" s="11" t="s">
        <v>612</v>
      </c>
      <c r="J175" s="11">
        <v>71241000</v>
      </c>
      <c r="K175" s="11">
        <v>71241</v>
      </c>
      <c r="L175" s="12">
        <v>6380</v>
      </c>
      <c r="M175" s="12">
        <v>6567.46484375</v>
      </c>
      <c r="P175" s="20">
        <v>0</v>
      </c>
      <c r="Q175" s="20">
        <v>0</v>
      </c>
      <c r="S175" s="20">
        <v>0</v>
      </c>
      <c r="U175" s="20">
        <v>0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C175" s="23">
        <v>0</v>
      </c>
      <c r="AD175" s="23">
        <v>0</v>
      </c>
      <c r="AE175" s="23">
        <v>0</v>
      </c>
      <c r="AF175" s="23">
        <v>0</v>
      </c>
      <c r="AG175" s="23">
        <v>0</v>
      </c>
      <c r="AH175" s="23">
        <v>0</v>
      </c>
      <c r="AI175" s="23">
        <v>0</v>
      </c>
      <c r="AJ175" s="23">
        <v>0</v>
      </c>
      <c r="AK175" s="23">
        <v>0</v>
      </c>
      <c r="AL175" s="23">
        <v>0</v>
      </c>
      <c r="AN175" s="25">
        <v>0.12817999720573425</v>
      </c>
      <c r="AO175" s="25">
        <v>9.9637662060558796E-4</v>
      </c>
      <c r="AP175" s="25">
        <v>2.8846153846153846</v>
      </c>
      <c r="AQ175" s="25">
        <v>8.068715687841177E-4</v>
      </c>
      <c r="AR175" s="25">
        <v>8.8581587744235757E-4</v>
      </c>
      <c r="AS175" s="25">
        <v>13.174160003662109</v>
      </c>
      <c r="AU175" s="28">
        <v>0</v>
      </c>
      <c r="AV175" s="28">
        <v>0</v>
      </c>
      <c r="AX175" s="29">
        <v>371</v>
      </c>
      <c r="AY175" s="28">
        <v>0</v>
      </c>
      <c r="AZ175" s="28">
        <v>0</v>
      </c>
      <c r="BA175" s="28">
        <v>9.9999997764825821E-3</v>
      </c>
      <c r="BC175" s="34">
        <v>1</v>
      </c>
      <c r="BD175" s="35">
        <v>1.2817999813705683E-3</v>
      </c>
      <c r="BE175" s="35">
        <v>6.8194963205314707E-6</v>
      </c>
      <c r="BF175" s="33">
        <v>401</v>
      </c>
    </row>
    <row r="176" spans="1:58">
      <c r="A176" s="7">
        <v>175</v>
      </c>
      <c r="C176" s="11" t="s">
        <v>4</v>
      </c>
      <c r="D176" s="11" t="s">
        <v>8</v>
      </c>
      <c r="E176" s="11" t="s">
        <v>12</v>
      </c>
      <c r="F176" s="11" t="s">
        <v>21</v>
      </c>
      <c r="G176" s="11" t="s">
        <v>38</v>
      </c>
      <c r="H176" s="15" t="s">
        <v>218</v>
      </c>
      <c r="I176" s="11" t="s">
        <v>613</v>
      </c>
      <c r="J176" s="11">
        <v>71242000</v>
      </c>
      <c r="K176" s="11">
        <v>71242</v>
      </c>
      <c r="L176" s="12">
        <v>96792</v>
      </c>
      <c r="M176" s="12">
        <v>99636.0546875</v>
      </c>
      <c r="N176" s="13">
        <v>169.29900000000001</v>
      </c>
      <c r="P176" s="20">
        <v>96792</v>
      </c>
      <c r="Q176" s="20">
        <v>424</v>
      </c>
      <c r="R176" s="20">
        <v>0</v>
      </c>
      <c r="S176" s="20">
        <v>0</v>
      </c>
      <c r="T176" s="20">
        <v>0</v>
      </c>
      <c r="U176" s="20">
        <v>0</v>
      </c>
      <c r="V176" s="21">
        <v>7.1831247769296169E-3</v>
      </c>
      <c r="W176" s="21">
        <v>8.2411112089175731E-5</v>
      </c>
      <c r="X176" s="21">
        <v>0</v>
      </c>
      <c r="Y176" s="21">
        <v>0</v>
      </c>
      <c r="Z176" s="21">
        <v>2.466768700464755E-3</v>
      </c>
      <c r="AA176" s="21">
        <v>5.7366971969604492</v>
      </c>
      <c r="AC176" s="23">
        <v>0.97145998477935791</v>
      </c>
      <c r="AD176" s="23">
        <v>4.2554875835776329E-3</v>
      </c>
      <c r="AE176" s="23">
        <v>0</v>
      </c>
      <c r="AF176" s="23">
        <v>0.97145998477935791</v>
      </c>
      <c r="AG176" s="23">
        <v>0</v>
      </c>
      <c r="AH176" s="23">
        <v>3.2157271634787321E-3</v>
      </c>
      <c r="AI176" s="23">
        <v>3.1909599783830345E-5</v>
      </c>
      <c r="AJ176" s="23">
        <v>0</v>
      </c>
      <c r="AK176" s="23">
        <v>8.3990341051907883E-4</v>
      </c>
      <c r="AL176" s="23">
        <v>12.753005981445313</v>
      </c>
      <c r="AN176" s="25">
        <v>3.7399999797344208E-2</v>
      </c>
      <c r="AO176" s="25">
        <v>2.9071996686980128E-4</v>
      </c>
      <c r="AP176" s="25">
        <v>3.2763396695004299</v>
      </c>
      <c r="AQ176" s="25">
        <v>9.1644295025616884E-4</v>
      </c>
      <c r="AR176" s="25">
        <v>6.557782985214777E-4</v>
      </c>
      <c r="AS176" s="25">
        <v>9.7529621124267578</v>
      </c>
      <c r="AU176" s="28">
        <v>713.52801513671875</v>
      </c>
      <c r="AV176" s="28">
        <v>0.24240820109844208</v>
      </c>
      <c r="AW176" s="28">
        <v>-0.61545270681381226</v>
      </c>
      <c r="AX176" s="29">
        <v>280</v>
      </c>
      <c r="AY176" s="28">
        <v>713.52801513671875</v>
      </c>
      <c r="AZ176" s="28">
        <v>1.3917970657348633</v>
      </c>
      <c r="BA176" s="28">
        <v>9.9999997764825821E-3</v>
      </c>
      <c r="BC176" s="34">
        <v>96792</v>
      </c>
      <c r="BD176" s="35">
        <v>36.200206756591797</v>
      </c>
      <c r="BE176" s="35">
        <v>0.19259414076805115</v>
      </c>
      <c r="BF176" s="33">
        <v>316</v>
      </c>
    </row>
    <row r="177" spans="1:58">
      <c r="A177" s="7">
        <v>176</v>
      </c>
      <c r="C177" s="11" t="s">
        <v>4</v>
      </c>
      <c r="D177" s="11" t="s">
        <v>8</v>
      </c>
      <c r="E177" s="11" t="s">
        <v>12</v>
      </c>
      <c r="F177" s="11" t="s">
        <v>21</v>
      </c>
      <c r="G177" s="11" t="s">
        <v>38</v>
      </c>
      <c r="H177" s="15" t="s">
        <v>219</v>
      </c>
      <c r="I177" s="11" t="s">
        <v>614</v>
      </c>
      <c r="J177" s="11">
        <v>71243000</v>
      </c>
      <c r="K177" s="11">
        <v>71243</v>
      </c>
      <c r="L177" s="12">
        <v>61373</v>
      </c>
      <c r="M177" s="12">
        <v>63176.3359375</v>
      </c>
      <c r="P177" s="20">
        <v>61373</v>
      </c>
      <c r="Q177" s="20">
        <v>4950</v>
      </c>
      <c r="R177" s="20">
        <v>7</v>
      </c>
      <c r="S177" s="20">
        <v>7</v>
      </c>
      <c r="T177" s="20">
        <v>400</v>
      </c>
      <c r="U177" s="20">
        <v>400</v>
      </c>
      <c r="V177" s="21">
        <v>4.5546111650764942E-3</v>
      </c>
      <c r="W177" s="21">
        <v>9.6211081836372614E-4</v>
      </c>
      <c r="X177" s="21">
        <v>1.3016548109590076E-5</v>
      </c>
      <c r="Y177" s="21">
        <v>7.1775657124817371E-4</v>
      </c>
      <c r="Z177" s="21">
        <v>1.9094838175593117E-3</v>
      </c>
      <c r="AA177" s="21">
        <v>4.4406800270080566</v>
      </c>
      <c r="AC177" s="23">
        <v>0.97145998477935791</v>
      </c>
      <c r="AD177" s="23">
        <v>7.8352123498916626E-2</v>
      </c>
      <c r="AE177" s="23">
        <v>3.0510000884532928E-2</v>
      </c>
      <c r="AF177" s="23">
        <v>0.97145998477935791</v>
      </c>
      <c r="AG177" s="23">
        <v>3.0510000884532928E-2</v>
      </c>
      <c r="AH177" s="23">
        <v>3.2157271634787321E-3</v>
      </c>
      <c r="AI177" s="23">
        <v>5.8752024779096246E-4</v>
      </c>
      <c r="AJ177" s="23">
        <v>2.0075918291695416E-4</v>
      </c>
      <c r="AK177" s="23">
        <v>1.1090148941943292E-3</v>
      </c>
      <c r="AL177" s="23">
        <v>16.839166641235352</v>
      </c>
      <c r="AN177" s="25">
        <v>0.30922999978065491</v>
      </c>
      <c r="AO177" s="25">
        <v>2.4037256371229887E-3</v>
      </c>
      <c r="AP177" s="25">
        <v>1.0604219595714126</v>
      </c>
      <c r="AQ177" s="25">
        <v>2.9661643202416599E-4</v>
      </c>
      <c r="AR177" s="25">
        <v>1.1743992555694211E-3</v>
      </c>
      <c r="AS177" s="25">
        <v>17.466072082519531</v>
      </c>
      <c r="AU177" s="28">
        <v>1306.066650390625</v>
      </c>
      <c r="AV177" s="28">
        <v>0.44371247291564941</v>
      </c>
      <c r="AW177" s="28">
        <v>-0.35289835929870605</v>
      </c>
      <c r="AX177" s="29">
        <v>243</v>
      </c>
      <c r="AY177" s="28">
        <v>1306.066650390625</v>
      </c>
      <c r="AZ177" s="28">
        <v>2.5475940704345703</v>
      </c>
      <c r="BA177" s="28">
        <v>9.9999997764825821E-3</v>
      </c>
      <c r="BC177" s="34">
        <v>61373</v>
      </c>
      <c r="BD177" s="35">
        <v>189.78372192382812</v>
      </c>
      <c r="BE177" s="35">
        <v>1.0096968412399292</v>
      </c>
      <c r="BF177" s="33">
        <v>182</v>
      </c>
    </row>
    <row r="178" spans="1:58">
      <c r="A178" s="7">
        <v>177</v>
      </c>
      <c r="C178" s="11" t="s">
        <v>4</v>
      </c>
      <c r="D178" s="11" t="s">
        <v>8</v>
      </c>
      <c r="E178" s="11" t="s">
        <v>12</v>
      </c>
      <c r="F178" s="11" t="s">
        <v>21</v>
      </c>
      <c r="G178" s="11" t="s">
        <v>38</v>
      </c>
      <c r="H178" s="15" t="s">
        <v>220</v>
      </c>
      <c r="I178" s="11" t="s">
        <v>615</v>
      </c>
      <c r="J178" s="11">
        <v>71244000</v>
      </c>
      <c r="K178" s="11">
        <v>71244</v>
      </c>
      <c r="L178" s="12">
        <v>28828</v>
      </c>
      <c r="M178" s="12">
        <v>29675.05859375</v>
      </c>
      <c r="N178" s="13">
        <v>120.044</v>
      </c>
      <c r="P178" s="20">
        <v>28828</v>
      </c>
      <c r="Q178" s="20">
        <v>17113</v>
      </c>
      <c r="R178" s="20">
        <v>0</v>
      </c>
      <c r="S178" s="20">
        <v>0</v>
      </c>
      <c r="T178" s="20">
        <v>12</v>
      </c>
      <c r="U178" s="20">
        <v>12</v>
      </c>
      <c r="V178" s="21">
        <v>2.1393827628344297E-3</v>
      </c>
      <c r="W178" s="21">
        <v>3.3261824864894152E-3</v>
      </c>
      <c r="X178" s="21">
        <v>0</v>
      </c>
      <c r="Y178" s="21">
        <v>2.1532698156079277E-5</v>
      </c>
      <c r="Z178" s="21">
        <v>1.2893369042213539E-3</v>
      </c>
      <c r="AA178" s="21">
        <v>2.9984714984893799</v>
      </c>
      <c r="AC178" s="23">
        <v>0.97145998477935791</v>
      </c>
      <c r="AD178" s="23">
        <v>0.57667958736419678</v>
      </c>
      <c r="AE178" s="23">
        <v>1.9099999917671084E-3</v>
      </c>
      <c r="AF178" s="23">
        <v>0.97145998477935791</v>
      </c>
      <c r="AG178" s="23">
        <v>1.9099999917671084E-3</v>
      </c>
      <c r="AH178" s="23">
        <v>3.2157271634787321E-3</v>
      </c>
      <c r="AI178" s="23">
        <v>4.3242084793746471E-3</v>
      </c>
      <c r="AJ178" s="23">
        <v>1.2568010788527317E-5</v>
      </c>
      <c r="AK178" s="23">
        <v>2.2978751230558134E-3</v>
      </c>
      <c r="AL178" s="23">
        <v>34.890697479248047</v>
      </c>
      <c r="AN178" s="25">
        <v>0.4083000123500824</v>
      </c>
      <c r="AO178" s="25">
        <v>3.173822769895196E-3</v>
      </c>
      <c r="AP178" s="25">
        <v>5.3550295857988166</v>
      </c>
      <c r="AQ178" s="25">
        <v>1.4978847466409206E-3</v>
      </c>
      <c r="AR178" s="25">
        <v>2.1960496099423443E-3</v>
      </c>
      <c r="AS178" s="25">
        <v>32.660408020019531</v>
      </c>
      <c r="AU178" s="28">
        <v>3416.891357421875</v>
      </c>
      <c r="AV178" s="28">
        <v>1.1608269214630127</v>
      </c>
      <c r="AW178" s="28">
        <v>6.4767472445964813E-2</v>
      </c>
      <c r="AX178" s="29">
        <v>179</v>
      </c>
      <c r="AY178" s="28">
        <v>3416.891357421875</v>
      </c>
      <c r="AZ178" s="28">
        <v>6.6649370193481445</v>
      </c>
      <c r="BA178" s="28">
        <v>9.9999997764825821E-3</v>
      </c>
      <c r="BC178" s="34">
        <v>28828</v>
      </c>
      <c r="BD178" s="35">
        <v>117.70472717285156</v>
      </c>
      <c r="BE178" s="35">
        <v>0.62621855735778809</v>
      </c>
      <c r="BF178" s="33">
        <v>230</v>
      </c>
    </row>
    <row r="179" spans="1:58">
      <c r="A179" s="7">
        <v>178</v>
      </c>
      <c r="C179" s="11" t="s">
        <v>4</v>
      </c>
      <c r="D179" s="11" t="s">
        <v>8</v>
      </c>
      <c r="E179" s="11" t="s">
        <v>12</v>
      </c>
      <c r="F179" s="11" t="s">
        <v>21</v>
      </c>
      <c r="G179" s="11" t="s">
        <v>38</v>
      </c>
      <c r="H179" s="15" t="s">
        <v>221</v>
      </c>
      <c r="I179" s="11" t="s">
        <v>616</v>
      </c>
      <c r="J179" s="11">
        <v>71245000</v>
      </c>
      <c r="K179" s="11">
        <v>71245</v>
      </c>
      <c r="L179" s="12">
        <v>44902</v>
      </c>
      <c r="M179" s="12">
        <v>46221.36328125</v>
      </c>
      <c r="N179" s="13">
        <v>139.62799999999999</v>
      </c>
      <c r="P179" s="20">
        <v>44902</v>
      </c>
      <c r="Q179" s="20">
        <v>6013.2001953125</v>
      </c>
      <c r="R179" s="20">
        <v>0</v>
      </c>
      <c r="S179" s="20">
        <v>0</v>
      </c>
      <c r="T179" s="20">
        <v>0</v>
      </c>
      <c r="U179" s="20">
        <v>0</v>
      </c>
      <c r="V179" s="21">
        <v>3.3322658855468035E-3</v>
      </c>
      <c r="W179" s="21">
        <v>1.1687605874612927E-3</v>
      </c>
      <c r="X179" s="21">
        <v>0</v>
      </c>
      <c r="Y179" s="21">
        <v>0</v>
      </c>
      <c r="Z179" s="21">
        <v>1.3322948597569489E-3</v>
      </c>
      <c r="AA179" s="21">
        <v>3.0983741283416748</v>
      </c>
      <c r="AC179" s="23">
        <v>0.97145998477935791</v>
      </c>
      <c r="AD179" s="23">
        <v>0.13009569048881531</v>
      </c>
      <c r="AE179" s="23">
        <v>0</v>
      </c>
      <c r="AF179" s="23">
        <v>0.97145998477935791</v>
      </c>
      <c r="AG179" s="23">
        <v>0</v>
      </c>
      <c r="AH179" s="23">
        <v>3.2157271634787321E-3</v>
      </c>
      <c r="AI179" s="23">
        <v>9.7551726503297687E-4</v>
      </c>
      <c r="AJ179" s="23">
        <v>0</v>
      </c>
      <c r="AK179" s="23">
        <v>1.1593047230082773E-3</v>
      </c>
      <c r="AL179" s="23">
        <v>17.602762222290039</v>
      </c>
      <c r="AN179" s="25">
        <v>0.15814000368118286</v>
      </c>
      <c r="AO179" s="25">
        <v>1.2292636092752218E-3</v>
      </c>
      <c r="AP179" s="25">
        <v>3.4567901234567899</v>
      </c>
      <c r="AQ179" s="25">
        <v>9.669177234172821E-4</v>
      </c>
      <c r="AR179" s="25">
        <v>1.0762061797899376E-3</v>
      </c>
      <c r="AS179" s="25">
        <v>16.005710601806641</v>
      </c>
      <c r="AU179" s="28">
        <v>872.9505615234375</v>
      </c>
      <c r="AV179" s="28">
        <v>0.2965691089630127</v>
      </c>
      <c r="AW179" s="28">
        <v>-0.52787411212921143</v>
      </c>
      <c r="AX179" s="29">
        <v>269</v>
      </c>
      <c r="AY179" s="28">
        <v>872.9505615234375</v>
      </c>
      <c r="AZ179" s="28">
        <v>1.7027642726898193</v>
      </c>
      <c r="BA179" s="28">
        <v>9.9999997764825821E-3</v>
      </c>
      <c r="BC179" s="34">
        <v>44902</v>
      </c>
      <c r="BD179" s="35">
        <v>71.008026123046875</v>
      </c>
      <c r="BE179" s="35">
        <v>0.37778046727180481</v>
      </c>
      <c r="BF179" s="33">
        <v>268</v>
      </c>
    </row>
    <row r="180" spans="1:58">
      <c r="A180" s="7">
        <v>179</v>
      </c>
      <c r="C180" s="11" t="s">
        <v>4</v>
      </c>
      <c r="D180" s="11" t="s">
        <v>8</v>
      </c>
      <c r="E180" s="11" t="s">
        <v>12</v>
      </c>
      <c r="F180" s="11" t="s">
        <v>21</v>
      </c>
      <c r="G180" s="11" t="s">
        <v>38</v>
      </c>
      <c r="H180" s="15" t="s">
        <v>222</v>
      </c>
      <c r="I180" s="11" t="s">
        <v>617</v>
      </c>
      <c r="J180" s="11">
        <v>71246000</v>
      </c>
      <c r="K180" s="11">
        <v>71246</v>
      </c>
      <c r="L180" s="12">
        <v>68578</v>
      </c>
      <c r="M180" s="12">
        <v>70593.0390625</v>
      </c>
      <c r="N180" s="13">
        <v>122.762</v>
      </c>
      <c r="P180" s="20">
        <v>68578</v>
      </c>
      <c r="Q180" s="20">
        <v>2284</v>
      </c>
      <c r="R180" s="20">
        <v>3</v>
      </c>
      <c r="S180" s="20">
        <v>3</v>
      </c>
      <c r="T180" s="20">
        <v>0</v>
      </c>
      <c r="U180" s="20">
        <v>0</v>
      </c>
      <c r="V180" s="21">
        <v>5.0893086008727551E-3</v>
      </c>
      <c r="W180" s="21">
        <v>4.4393155258148909E-4</v>
      </c>
      <c r="X180" s="21">
        <v>5.5785203585401177E-6</v>
      </c>
      <c r="Y180" s="21">
        <v>0</v>
      </c>
      <c r="Z180" s="21">
        <v>1.813086294009614E-3</v>
      </c>
      <c r="AA180" s="21">
        <v>4.216498851776123</v>
      </c>
      <c r="AC180" s="23">
        <v>0.97145998477935791</v>
      </c>
      <c r="AD180" s="23">
        <v>3.2354466617107391E-2</v>
      </c>
      <c r="AE180" s="23">
        <v>1.9999999494757503E-4</v>
      </c>
      <c r="AF180" s="23">
        <v>0.97145998477935791</v>
      </c>
      <c r="AG180" s="23">
        <v>1.9999999494757503E-4</v>
      </c>
      <c r="AH180" s="23">
        <v>3.2157271634787321E-3</v>
      </c>
      <c r="AI180" s="23">
        <v>2.4260865757241845E-4</v>
      </c>
      <c r="AJ180" s="23">
        <v>1.3160221215002821E-6</v>
      </c>
      <c r="AK180" s="23">
        <v>9.1175409092252371E-4</v>
      </c>
      <c r="AL180" s="23">
        <v>13.843979835510254</v>
      </c>
      <c r="AN180" s="25">
        <v>0.42934998869895935</v>
      </c>
      <c r="AO180" s="25">
        <v>3.3374496269971132E-3</v>
      </c>
      <c r="AP180" s="25">
        <v>7.0784787865464942</v>
      </c>
      <c r="AQ180" s="25">
        <v>1.9799601286649704E-3</v>
      </c>
      <c r="AR180" s="25">
        <v>2.5454652111237294E-3</v>
      </c>
      <c r="AS180" s="25">
        <v>37.857040405273438</v>
      </c>
      <c r="AU180" s="28">
        <v>2209.833740234375</v>
      </c>
      <c r="AV180" s="28">
        <v>0.75075095891952515</v>
      </c>
      <c r="AW180" s="28">
        <v>-0.12450410425662994</v>
      </c>
      <c r="AX180" s="29">
        <v>200</v>
      </c>
      <c r="AY180" s="28">
        <v>2209.833740234375</v>
      </c>
      <c r="AZ180" s="28">
        <v>4.3104686737060547</v>
      </c>
      <c r="BA180" s="28">
        <v>9.9999997764825821E-3</v>
      </c>
      <c r="BC180" s="34">
        <v>68578</v>
      </c>
      <c r="BD180" s="35">
        <v>294.43963623046875</v>
      </c>
      <c r="BE180" s="35">
        <v>1.5664924383163452</v>
      </c>
      <c r="BF180" s="33">
        <v>170</v>
      </c>
    </row>
    <row r="181" spans="1:58">
      <c r="A181" s="7">
        <v>180</v>
      </c>
      <c r="C181" s="11" t="s">
        <v>4</v>
      </c>
      <c r="D181" s="11" t="s">
        <v>8</v>
      </c>
      <c r="E181" s="11" t="s">
        <v>12</v>
      </c>
      <c r="F181" s="11" t="s">
        <v>21</v>
      </c>
      <c r="G181" s="11" t="s">
        <v>38</v>
      </c>
      <c r="H181" s="15" t="s">
        <v>223</v>
      </c>
      <c r="I181" s="11" t="s">
        <v>618</v>
      </c>
      <c r="J181" s="11">
        <v>71247000</v>
      </c>
      <c r="K181" s="11">
        <v>71247</v>
      </c>
      <c r="L181" s="12">
        <v>27586</v>
      </c>
      <c r="M181" s="12">
        <v>28396.564453125</v>
      </c>
      <c r="N181" s="13">
        <v>164.31800000000001</v>
      </c>
      <c r="P181" s="20">
        <v>27586</v>
      </c>
      <c r="Q181" s="20">
        <v>965</v>
      </c>
      <c r="R181" s="20">
        <v>0</v>
      </c>
      <c r="S181" s="20">
        <v>0</v>
      </c>
      <c r="T181" s="20">
        <v>0</v>
      </c>
      <c r="U181" s="20">
        <v>0</v>
      </c>
      <c r="V181" s="21">
        <v>2.0472113974392414E-3</v>
      </c>
      <c r="W181" s="21">
        <v>1.8756302597466856E-4</v>
      </c>
      <c r="X181" s="21">
        <v>0</v>
      </c>
      <c r="Y181" s="21">
        <v>0</v>
      </c>
      <c r="Z181" s="21">
        <v>7.3031458338542008E-4</v>
      </c>
      <c r="AA181" s="21">
        <v>1.6984137296676636</v>
      </c>
      <c r="AC181" s="23">
        <v>0.97145998477935791</v>
      </c>
      <c r="AD181" s="23">
        <v>3.3982984721660614E-2</v>
      </c>
      <c r="AE181" s="23">
        <v>0</v>
      </c>
      <c r="AF181" s="23">
        <v>0.97145998477935791</v>
      </c>
      <c r="AG181" s="23">
        <v>0</v>
      </c>
      <c r="AH181" s="23">
        <v>3.2157271634787321E-3</v>
      </c>
      <c r="AI181" s="23">
        <v>2.5482004275545478E-4</v>
      </c>
      <c r="AJ181" s="23">
        <v>0</v>
      </c>
      <c r="AK181" s="23">
        <v>9.1535626097243613E-4</v>
      </c>
      <c r="AL181" s="23">
        <v>13.898674011230469</v>
      </c>
      <c r="AN181" s="25">
        <v>0.23083999752998352</v>
      </c>
      <c r="AO181" s="25">
        <v>1.7943796701729298E-3</v>
      </c>
      <c r="AP181" s="25">
        <v>3.0903328050713155</v>
      </c>
      <c r="AQ181" s="25">
        <v>8.6441391613334417E-4</v>
      </c>
      <c r="AR181" s="25">
        <v>1.2518204935456313E-3</v>
      </c>
      <c r="AS181" s="25">
        <v>18.617507934570313</v>
      </c>
      <c r="AU181" s="28">
        <v>439.47927856445312</v>
      </c>
      <c r="AV181" s="28">
        <v>0.14930512011051178</v>
      </c>
      <c r="AW181" s="28">
        <v>-0.82592529058456421</v>
      </c>
      <c r="AX181" s="29">
        <v>318</v>
      </c>
      <c r="AY181" s="28">
        <v>439.47927856445312</v>
      </c>
      <c r="AZ181" s="28">
        <v>0.85724169015884399</v>
      </c>
      <c r="BA181" s="28">
        <v>9.9999997764825821E-3</v>
      </c>
      <c r="BC181" s="34">
        <v>27586</v>
      </c>
      <c r="BD181" s="35">
        <v>63.679519653320312</v>
      </c>
      <c r="BE181" s="35">
        <v>0.33879095315933228</v>
      </c>
      <c r="BF181" s="33">
        <v>277</v>
      </c>
    </row>
    <row r="182" spans="1:58">
      <c r="A182" s="7">
        <v>181</v>
      </c>
      <c r="C182" s="11" t="s">
        <v>4</v>
      </c>
      <c r="D182" s="11" t="s">
        <v>8</v>
      </c>
      <c r="E182" s="11" t="s">
        <v>12</v>
      </c>
      <c r="F182" s="11" t="s">
        <v>21</v>
      </c>
      <c r="G182" s="11" t="s">
        <v>38</v>
      </c>
      <c r="H182" s="15" t="s">
        <v>224</v>
      </c>
      <c r="I182" s="11" t="s">
        <v>619</v>
      </c>
      <c r="J182" s="11">
        <v>71248000</v>
      </c>
      <c r="K182" s="11">
        <v>71248</v>
      </c>
      <c r="L182" s="12">
        <v>25796</v>
      </c>
      <c r="M182" s="12">
        <v>26553.96875</v>
      </c>
      <c r="P182" s="20">
        <v>0</v>
      </c>
      <c r="Q182" s="20">
        <v>0</v>
      </c>
      <c r="S182" s="20">
        <v>0</v>
      </c>
      <c r="U182" s="20">
        <v>0</v>
      </c>
      <c r="V182" s="21"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C182" s="23">
        <v>0</v>
      </c>
      <c r="AD182" s="23">
        <v>0</v>
      </c>
      <c r="AE182" s="23">
        <v>0</v>
      </c>
      <c r="AF182" s="23">
        <v>0</v>
      </c>
      <c r="AG182" s="23">
        <v>0</v>
      </c>
      <c r="AH182" s="23">
        <v>0</v>
      </c>
      <c r="AI182" s="23">
        <v>0</v>
      </c>
      <c r="AJ182" s="23">
        <v>0</v>
      </c>
      <c r="AK182" s="23">
        <v>0</v>
      </c>
      <c r="AL182" s="23">
        <v>0</v>
      </c>
      <c r="AN182" s="25">
        <v>0.41714000701904297</v>
      </c>
      <c r="AO182" s="25">
        <v>3.2425383105874062E-3</v>
      </c>
      <c r="AP182" s="25">
        <v>7.150964812712826</v>
      </c>
      <c r="AQ182" s="25">
        <v>2.0002354867756367E-3</v>
      </c>
      <c r="AR182" s="25">
        <v>2.5177559255573538E-3</v>
      </c>
      <c r="AS182" s="25">
        <v>37.444938659667969</v>
      </c>
      <c r="AU182" s="28">
        <v>0</v>
      </c>
      <c r="AV182" s="28">
        <v>0</v>
      </c>
      <c r="AX182" s="29">
        <v>371</v>
      </c>
      <c r="AY182" s="28">
        <v>0</v>
      </c>
      <c r="AZ182" s="28">
        <v>0</v>
      </c>
      <c r="BA182" s="28">
        <v>9.9999997764825821E-3</v>
      </c>
      <c r="BC182" s="34">
        <v>1</v>
      </c>
      <c r="BD182" s="35">
        <v>4.1713998652994633E-3</v>
      </c>
      <c r="BE182" s="35">
        <v>2.2192889446159825E-5</v>
      </c>
      <c r="BF182" s="33">
        <v>381</v>
      </c>
    </row>
    <row r="183" spans="1:58">
      <c r="A183" s="7">
        <v>182</v>
      </c>
      <c r="C183" s="11" t="s">
        <v>4</v>
      </c>
      <c r="D183" s="11" t="s">
        <v>8</v>
      </c>
      <c r="E183" s="11" t="s">
        <v>12</v>
      </c>
      <c r="F183" s="11" t="s">
        <v>22</v>
      </c>
      <c r="G183" s="11" t="s">
        <v>39</v>
      </c>
      <c r="H183" s="15" t="s">
        <v>225</v>
      </c>
      <c r="I183" s="11" t="s">
        <v>620</v>
      </c>
      <c r="J183" s="11">
        <v>72201000</v>
      </c>
      <c r="K183" s="11">
        <v>72201</v>
      </c>
      <c r="L183" s="12">
        <v>13556</v>
      </c>
      <c r="M183" s="12">
        <v>14360.3642578125</v>
      </c>
      <c r="P183" s="20">
        <v>0</v>
      </c>
      <c r="Q183" s="20">
        <v>0</v>
      </c>
      <c r="S183" s="20">
        <v>0</v>
      </c>
      <c r="U183" s="20">
        <v>0</v>
      </c>
      <c r="V183" s="21"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C183" s="23">
        <v>0</v>
      </c>
      <c r="AD183" s="23">
        <v>0</v>
      </c>
      <c r="AE183" s="23">
        <v>0</v>
      </c>
      <c r="AF183" s="23">
        <v>0</v>
      </c>
      <c r="AG183" s="23">
        <v>0</v>
      </c>
      <c r="AH183" s="23">
        <v>0</v>
      </c>
      <c r="AI183" s="23">
        <v>0</v>
      </c>
      <c r="AJ183" s="23">
        <v>0</v>
      </c>
      <c r="AK183" s="23">
        <v>0</v>
      </c>
      <c r="AL183" s="23">
        <v>0</v>
      </c>
      <c r="AN183" s="25">
        <v>0.34275001287460327</v>
      </c>
      <c r="AO183" s="25">
        <v>2.6642854791134596E-3</v>
      </c>
      <c r="AP183" s="25">
        <v>11.194029850746269</v>
      </c>
      <c r="AQ183" s="25">
        <v>3.1311435159295797E-3</v>
      </c>
      <c r="AR183" s="25">
        <v>2.9366590702446542E-3</v>
      </c>
      <c r="AS183" s="25">
        <v>43.675010681152344</v>
      </c>
      <c r="AU183" s="28">
        <v>0</v>
      </c>
      <c r="AV183" s="28">
        <v>0</v>
      </c>
      <c r="AX183" s="29">
        <v>371</v>
      </c>
      <c r="AY183" s="28">
        <v>0</v>
      </c>
      <c r="AZ183" s="28">
        <v>0</v>
      </c>
      <c r="BA183" s="28">
        <v>9.9999997764825821E-3</v>
      </c>
      <c r="BC183" s="34">
        <v>1</v>
      </c>
      <c r="BD183" s="35">
        <v>3.4275001380592585E-3</v>
      </c>
      <c r="BE183" s="35">
        <v>1.82351577677764E-5</v>
      </c>
      <c r="BF183" s="33">
        <v>385</v>
      </c>
    </row>
    <row r="184" spans="1:58">
      <c r="A184" s="7">
        <v>183</v>
      </c>
      <c r="C184" s="11" t="s">
        <v>4</v>
      </c>
      <c r="D184" s="11" t="s">
        <v>8</v>
      </c>
      <c r="E184" s="11" t="s">
        <v>12</v>
      </c>
      <c r="F184" s="11" t="s">
        <v>22</v>
      </c>
      <c r="G184" s="11" t="s">
        <v>39</v>
      </c>
      <c r="H184" s="15" t="s">
        <v>226</v>
      </c>
      <c r="I184" s="11" t="s">
        <v>621</v>
      </c>
      <c r="J184" s="11">
        <v>72202000</v>
      </c>
      <c r="K184" s="11">
        <v>72202</v>
      </c>
      <c r="L184" s="12">
        <v>14757</v>
      </c>
      <c r="M184" s="12">
        <v>15632.626953125</v>
      </c>
      <c r="N184" s="13">
        <v>167.73500000000001</v>
      </c>
      <c r="P184" s="20">
        <v>14757</v>
      </c>
      <c r="Q184" s="20">
        <v>225</v>
      </c>
      <c r="R184" s="20">
        <v>0</v>
      </c>
      <c r="S184" s="20">
        <v>0</v>
      </c>
      <c r="T184" s="20">
        <v>0</v>
      </c>
      <c r="U184" s="20">
        <v>0</v>
      </c>
      <c r="V184" s="21">
        <v>1.0951460571959615E-3</v>
      </c>
      <c r="W184" s="21">
        <v>4.3732310587074608E-5</v>
      </c>
      <c r="X184" s="21">
        <v>0</v>
      </c>
      <c r="Y184" s="21">
        <v>0</v>
      </c>
      <c r="Z184" s="21">
        <v>3.812677096086691E-4</v>
      </c>
      <c r="AA184" s="21">
        <v>0.88667309284210205</v>
      </c>
      <c r="AC184" s="23">
        <v>0.94398999214172363</v>
      </c>
      <c r="AD184" s="23">
        <v>1.43929747864604E-2</v>
      </c>
      <c r="AE184" s="23">
        <v>0</v>
      </c>
      <c r="AF184" s="23">
        <v>0.94398999214172363</v>
      </c>
      <c r="AG184" s="23">
        <v>0</v>
      </c>
      <c r="AH184" s="23">
        <v>3.1247958540916443E-3</v>
      </c>
      <c r="AI184" s="23">
        <v>1.0792513785418123E-4</v>
      </c>
      <c r="AJ184" s="23">
        <v>0</v>
      </c>
      <c r="AK184" s="23">
        <v>8.4218929744499813E-4</v>
      </c>
      <c r="AL184" s="23">
        <v>12.787714958190918</v>
      </c>
      <c r="AN184" s="25">
        <v>0.31485000252723694</v>
      </c>
      <c r="AO184" s="25">
        <v>2.4474114179611206E-3</v>
      </c>
      <c r="AP184" s="25">
        <v>4.1248606465997772</v>
      </c>
      <c r="AQ184" s="25">
        <v>1.1537873651832342E-3</v>
      </c>
      <c r="AR184" s="25">
        <v>1.6926872811940769E-3</v>
      </c>
      <c r="AS184" s="25">
        <v>25.174230575561523</v>
      </c>
      <c r="AU184" s="28">
        <v>285.4385986328125</v>
      </c>
      <c r="AV184" s="28">
        <v>9.697258472442627E-2</v>
      </c>
      <c r="AW184" s="28">
        <v>-1.0133510828018188</v>
      </c>
      <c r="AX184" s="29">
        <v>332</v>
      </c>
      <c r="AY184" s="28">
        <v>285.4385986328125</v>
      </c>
      <c r="AZ184" s="28">
        <v>0.55677223205566406</v>
      </c>
      <c r="BA184" s="28">
        <v>9.9999997764825821E-3</v>
      </c>
      <c r="BC184" s="34">
        <v>14757</v>
      </c>
      <c r="BD184" s="35">
        <v>46.462413787841797</v>
      </c>
      <c r="BE184" s="35">
        <v>0.2471916675567627</v>
      </c>
      <c r="BF184" s="33">
        <v>305</v>
      </c>
    </row>
    <row r="185" spans="1:58">
      <c r="A185" s="7">
        <v>184</v>
      </c>
      <c r="C185" s="11" t="s">
        <v>4</v>
      </c>
      <c r="D185" s="11" t="s">
        <v>8</v>
      </c>
      <c r="E185" s="11" t="s">
        <v>12</v>
      </c>
      <c r="F185" s="11" t="s">
        <v>22</v>
      </c>
      <c r="G185" s="11" t="s">
        <v>39</v>
      </c>
      <c r="H185" s="15" t="s">
        <v>227</v>
      </c>
      <c r="I185" s="11" t="s">
        <v>622</v>
      </c>
      <c r="J185" s="11">
        <v>72203000</v>
      </c>
      <c r="K185" s="11">
        <v>72203</v>
      </c>
      <c r="L185" s="12">
        <v>22072</v>
      </c>
      <c r="M185" s="12">
        <v>23381.671875</v>
      </c>
      <c r="P185" s="20">
        <v>0</v>
      </c>
      <c r="Q185" s="20">
        <v>0</v>
      </c>
      <c r="S185" s="20">
        <v>0</v>
      </c>
      <c r="U185" s="20">
        <v>0</v>
      </c>
      <c r="V185" s="21">
        <v>0</v>
      </c>
      <c r="W185" s="21">
        <v>0</v>
      </c>
      <c r="X185" s="21">
        <v>0</v>
      </c>
      <c r="Y185" s="21">
        <v>0</v>
      </c>
      <c r="Z185" s="21">
        <v>0</v>
      </c>
      <c r="AA185" s="21">
        <v>0</v>
      </c>
      <c r="AC185" s="23">
        <v>0</v>
      </c>
      <c r="AD185" s="23">
        <v>0</v>
      </c>
      <c r="AE185" s="23">
        <v>0</v>
      </c>
      <c r="AF185" s="23">
        <v>0</v>
      </c>
      <c r="AG185" s="23">
        <v>0</v>
      </c>
      <c r="AH185" s="23">
        <v>0</v>
      </c>
      <c r="AI185" s="23">
        <v>0</v>
      </c>
      <c r="AJ185" s="23">
        <v>0</v>
      </c>
      <c r="AK185" s="23">
        <v>0</v>
      </c>
      <c r="AL185" s="23">
        <v>0</v>
      </c>
      <c r="AN185" s="25">
        <v>0.44993001222610474</v>
      </c>
      <c r="AO185" s="25">
        <v>3.4974236041307449E-3</v>
      </c>
      <c r="AP185" s="25">
        <v>5.598591549295775</v>
      </c>
      <c r="AQ185" s="25">
        <v>1.5660127392038703E-3</v>
      </c>
      <c r="AR185" s="25">
        <v>2.3706028754621302E-3</v>
      </c>
      <c r="AS185" s="25">
        <v>35.256427764892578</v>
      </c>
      <c r="AU185" s="28">
        <v>0</v>
      </c>
      <c r="AV185" s="28">
        <v>0</v>
      </c>
      <c r="AX185" s="29">
        <v>371</v>
      </c>
      <c r="AY185" s="28">
        <v>0</v>
      </c>
      <c r="AZ185" s="28">
        <v>0</v>
      </c>
      <c r="BA185" s="28">
        <v>9.9999997764825821E-3</v>
      </c>
      <c r="BC185" s="34">
        <v>1</v>
      </c>
      <c r="BD185" s="35">
        <v>4.4992999173700809E-3</v>
      </c>
      <c r="BE185" s="35">
        <v>2.3937400328577496E-5</v>
      </c>
      <c r="BF185" s="33">
        <v>378</v>
      </c>
    </row>
    <row r="186" spans="1:58">
      <c r="A186" s="7">
        <v>185</v>
      </c>
      <c r="C186" s="11" t="s">
        <v>4</v>
      </c>
      <c r="D186" s="11" t="s">
        <v>8</v>
      </c>
      <c r="E186" s="11" t="s">
        <v>12</v>
      </c>
      <c r="F186" s="11" t="s">
        <v>22</v>
      </c>
      <c r="G186" s="11" t="s">
        <v>39</v>
      </c>
      <c r="H186" s="15" t="s">
        <v>228</v>
      </c>
      <c r="I186" s="11" t="s">
        <v>623</v>
      </c>
      <c r="J186" s="11">
        <v>72204000</v>
      </c>
      <c r="K186" s="11">
        <v>72204</v>
      </c>
      <c r="L186" s="12">
        <v>27650</v>
      </c>
      <c r="M186" s="12">
        <v>29290.650390625</v>
      </c>
      <c r="P186" s="20">
        <v>0</v>
      </c>
      <c r="Q186" s="20">
        <v>0</v>
      </c>
      <c r="S186" s="20">
        <v>0</v>
      </c>
      <c r="U186" s="20">
        <v>0</v>
      </c>
      <c r="V186" s="21"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C186" s="23">
        <v>0</v>
      </c>
      <c r="AD186" s="23">
        <v>0</v>
      </c>
      <c r="AE186" s="23">
        <v>0</v>
      </c>
      <c r="AF186" s="23">
        <v>0</v>
      </c>
      <c r="AG186" s="23">
        <v>0</v>
      </c>
      <c r="AH186" s="23">
        <v>0</v>
      </c>
      <c r="AI186" s="23">
        <v>0</v>
      </c>
      <c r="AJ186" s="23">
        <v>0</v>
      </c>
      <c r="AK186" s="23">
        <v>0</v>
      </c>
      <c r="AL186" s="23">
        <v>0</v>
      </c>
      <c r="AN186" s="25">
        <v>0.26289999485015869</v>
      </c>
      <c r="AO186" s="25">
        <v>2.0435904152691364E-3</v>
      </c>
      <c r="AP186" s="25">
        <v>6.4120832145910525</v>
      </c>
      <c r="AQ186" s="25">
        <v>1.7935589421540499E-3</v>
      </c>
      <c r="AR186" s="25">
        <v>1.8977174413505105E-3</v>
      </c>
      <c r="AS186" s="25">
        <v>28.2235107421875</v>
      </c>
      <c r="AU186" s="28">
        <v>0</v>
      </c>
      <c r="AV186" s="28">
        <v>0</v>
      </c>
      <c r="AX186" s="29">
        <v>371</v>
      </c>
      <c r="AY186" s="28">
        <v>0</v>
      </c>
      <c r="AZ186" s="28">
        <v>0</v>
      </c>
      <c r="BA186" s="28">
        <v>9.9999997764825821E-3</v>
      </c>
      <c r="BC186" s="34">
        <v>1</v>
      </c>
      <c r="BD186" s="35">
        <v>2.6289999950677156E-3</v>
      </c>
      <c r="BE186" s="35">
        <v>1.3986937119625509E-5</v>
      </c>
      <c r="BF186" s="33">
        <v>395</v>
      </c>
    </row>
    <row r="187" spans="1:58">
      <c r="A187" s="7">
        <v>186</v>
      </c>
      <c r="C187" s="11" t="s">
        <v>4</v>
      </c>
      <c r="D187" s="11" t="s">
        <v>8</v>
      </c>
      <c r="E187" s="11" t="s">
        <v>12</v>
      </c>
      <c r="F187" s="11" t="s">
        <v>22</v>
      </c>
      <c r="G187" s="11" t="s">
        <v>39</v>
      </c>
      <c r="H187" s="15" t="s">
        <v>229</v>
      </c>
      <c r="I187" s="11" t="s">
        <v>624</v>
      </c>
      <c r="J187" s="11">
        <v>72205000</v>
      </c>
      <c r="K187" s="11">
        <v>72205</v>
      </c>
      <c r="L187" s="12">
        <v>69503</v>
      </c>
      <c r="M187" s="12">
        <v>73627.0546875</v>
      </c>
      <c r="P187" s="20">
        <v>15109</v>
      </c>
      <c r="Q187" s="20">
        <v>32.200000762939453</v>
      </c>
      <c r="R187" s="20">
        <v>0</v>
      </c>
      <c r="S187" s="20">
        <v>0</v>
      </c>
      <c r="T187" s="20">
        <v>0</v>
      </c>
      <c r="U187" s="20">
        <v>0</v>
      </c>
      <c r="V187" s="21">
        <v>1.1212686076760292E-3</v>
      </c>
      <c r="W187" s="21">
        <v>6.2585795603808947E-6</v>
      </c>
      <c r="X187" s="21">
        <v>0</v>
      </c>
      <c r="Y187" s="21">
        <v>0</v>
      </c>
      <c r="Z187" s="21">
        <v>3.8395848582273187E-4</v>
      </c>
      <c r="AA187" s="21">
        <v>0.89293074607849121</v>
      </c>
      <c r="AC187" s="23">
        <v>0.20521000027656555</v>
      </c>
      <c r="AD187" s="23">
        <v>4.3733924394473433E-4</v>
      </c>
      <c r="AE187" s="23">
        <v>0</v>
      </c>
      <c r="AF187" s="23">
        <v>0.20521000027656555</v>
      </c>
      <c r="AG187" s="23">
        <v>0</v>
      </c>
      <c r="AH187" s="23">
        <v>6.7928619682788849E-4</v>
      </c>
      <c r="AI187" s="23">
        <v>3.279370503150858E-6</v>
      </c>
      <c r="AJ187" s="23">
        <v>0</v>
      </c>
      <c r="AK187" s="23">
        <v>1.7624857828830152E-4</v>
      </c>
      <c r="AL187" s="23">
        <v>2.6761400699615479</v>
      </c>
      <c r="AN187" s="25">
        <v>0.1969899982213974</v>
      </c>
      <c r="AO187" s="25">
        <v>1.5312547329813242E-3</v>
      </c>
      <c r="AP187" s="25">
        <v>7.8207381370826017</v>
      </c>
      <c r="AQ187" s="25">
        <v>2.1875815000385046E-3</v>
      </c>
      <c r="AR187" s="25">
        <v>1.9141678765956889E-3</v>
      </c>
      <c r="AS187" s="25">
        <v>28.468166351318359</v>
      </c>
      <c r="AU187" s="28">
        <v>68.027748107910156</v>
      </c>
      <c r="AV187" s="28">
        <v>2.3111194372177124E-2</v>
      </c>
      <c r="AW187" s="28">
        <v>-1.636177659034729</v>
      </c>
      <c r="AX187" s="29">
        <v>356</v>
      </c>
      <c r="AY187" s="28">
        <v>68.027748107910156</v>
      </c>
      <c r="AZ187" s="28">
        <v>0.13269390165805817</v>
      </c>
      <c r="BA187" s="28">
        <v>9.9999997764825821E-3</v>
      </c>
      <c r="BC187" s="34">
        <v>15109</v>
      </c>
      <c r="BD187" s="35">
        <v>29.763217926025391</v>
      </c>
      <c r="BE187" s="35">
        <v>0.15834775567054749</v>
      </c>
      <c r="BF187" s="33">
        <v>324</v>
      </c>
    </row>
    <row r="188" spans="1:58">
      <c r="A188" s="7">
        <v>187</v>
      </c>
      <c r="C188" s="11" t="s">
        <v>4</v>
      </c>
      <c r="D188" s="11" t="s">
        <v>8</v>
      </c>
      <c r="E188" s="11" t="s">
        <v>12</v>
      </c>
      <c r="F188" s="11" t="s">
        <v>22</v>
      </c>
      <c r="G188" s="11" t="s">
        <v>39</v>
      </c>
      <c r="H188" s="15" t="s">
        <v>230</v>
      </c>
      <c r="I188" s="11" t="s">
        <v>625</v>
      </c>
      <c r="J188" s="11">
        <v>72206000</v>
      </c>
      <c r="K188" s="11">
        <v>72206</v>
      </c>
      <c r="L188" s="12">
        <v>44732</v>
      </c>
      <c r="M188" s="12">
        <v>47386.234375</v>
      </c>
      <c r="P188" s="20">
        <v>44732</v>
      </c>
      <c r="Q188" s="20">
        <v>869.4000244140625</v>
      </c>
      <c r="R188" s="20">
        <v>62</v>
      </c>
      <c r="S188" s="20">
        <v>62</v>
      </c>
      <c r="T188" s="20">
        <v>127</v>
      </c>
      <c r="U188" s="20">
        <v>127</v>
      </c>
      <c r="V188" s="21">
        <v>3.3196497242897749E-3</v>
      </c>
      <c r="W188" s="21">
        <v>1.6898165631573647E-4</v>
      </c>
      <c r="X188" s="21">
        <v>1.1528942559380084E-4</v>
      </c>
      <c r="Y188" s="21">
        <v>2.2788770729675889E-4</v>
      </c>
      <c r="Z188" s="21">
        <v>1.2485082840527071E-3</v>
      </c>
      <c r="AA188" s="21">
        <v>2.9035208225250244</v>
      </c>
      <c r="AC188" s="23">
        <v>0.94398999214172363</v>
      </c>
      <c r="AD188" s="23">
        <v>1.8347101286053658E-2</v>
      </c>
      <c r="AE188" s="23">
        <v>1.9440000876784325E-2</v>
      </c>
      <c r="AF188" s="23">
        <v>0.94398999214172363</v>
      </c>
      <c r="AG188" s="23">
        <v>1.9440000876784325E-2</v>
      </c>
      <c r="AH188" s="23">
        <v>3.1247958540916443E-3</v>
      </c>
      <c r="AI188" s="23">
        <v>1.3757499982602894E-4</v>
      </c>
      <c r="AJ188" s="23">
        <v>1.2791735935024917E-4</v>
      </c>
      <c r="AK188" s="23">
        <v>9.0386354697983347E-4</v>
      </c>
      <c r="AL188" s="23">
        <v>13.724170684814453</v>
      </c>
      <c r="AN188" s="25">
        <v>0.33985999226570129</v>
      </c>
      <c r="AO188" s="25">
        <v>2.6418205816298723E-3</v>
      </c>
      <c r="AP188" s="25">
        <v>9.5960456792227706</v>
      </c>
      <c r="AQ188" s="25">
        <v>2.6841626968234777E-3</v>
      </c>
      <c r="AR188" s="25">
        <v>2.6665237527480671E-3</v>
      </c>
      <c r="AS188" s="25">
        <v>39.657463073730469</v>
      </c>
      <c r="AU188" s="28">
        <v>1580.287109375</v>
      </c>
      <c r="AV188" s="28">
        <v>0.53687387704849243</v>
      </c>
      <c r="AW188" s="28">
        <v>-0.27012771368026733</v>
      </c>
      <c r="AX188" s="29">
        <v>224</v>
      </c>
      <c r="AY188" s="28">
        <v>1580.287109375</v>
      </c>
      <c r="AZ188" s="28">
        <v>3.082484245300293</v>
      </c>
      <c r="BA188" s="28">
        <v>9.9999997764825821E-3</v>
      </c>
      <c r="BC188" s="34">
        <v>44732</v>
      </c>
      <c r="BD188" s="35">
        <v>152.02616882324219</v>
      </c>
      <c r="BE188" s="35">
        <v>0.80881726741790771</v>
      </c>
      <c r="BF188" s="33">
        <v>200</v>
      </c>
    </row>
    <row r="189" spans="1:58">
      <c r="A189" s="7">
        <v>188</v>
      </c>
      <c r="C189" s="11" t="s">
        <v>4</v>
      </c>
      <c r="D189" s="11" t="s">
        <v>8</v>
      </c>
      <c r="E189" s="11" t="s">
        <v>12</v>
      </c>
      <c r="F189" s="11" t="s">
        <v>22</v>
      </c>
      <c r="G189" s="11" t="s">
        <v>39</v>
      </c>
      <c r="H189" s="15" t="s">
        <v>231</v>
      </c>
      <c r="I189" s="11" t="s">
        <v>626</v>
      </c>
      <c r="J189" s="11">
        <v>72207000</v>
      </c>
      <c r="K189" s="11">
        <v>72207</v>
      </c>
      <c r="L189" s="12">
        <v>37699</v>
      </c>
      <c r="M189" s="12">
        <v>39935.921875</v>
      </c>
      <c r="P189" s="20">
        <v>0</v>
      </c>
      <c r="Q189" s="20">
        <v>0</v>
      </c>
      <c r="S189" s="20">
        <v>0</v>
      </c>
      <c r="U189" s="20">
        <v>0</v>
      </c>
      <c r="V189" s="21"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C189" s="23">
        <v>0</v>
      </c>
      <c r="AD189" s="23">
        <v>0</v>
      </c>
      <c r="AE189" s="23">
        <v>0</v>
      </c>
      <c r="AF189" s="23">
        <v>0</v>
      </c>
      <c r="AG189" s="23">
        <v>0</v>
      </c>
      <c r="AH189" s="23">
        <v>0</v>
      </c>
      <c r="AI189" s="23">
        <v>0</v>
      </c>
      <c r="AJ189" s="23">
        <v>0</v>
      </c>
      <c r="AK189" s="23">
        <v>0</v>
      </c>
      <c r="AL189" s="23">
        <v>0</v>
      </c>
      <c r="AN189" s="25">
        <v>0.35153999924659729</v>
      </c>
      <c r="AO189" s="25">
        <v>2.7326124254614115E-3</v>
      </c>
      <c r="AP189" s="25">
        <v>7.5670717725292365</v>
      </c>
      <c r="AQ189" s="25">
        <v>2.1166270598769188E-3</v>
      </c>
      <c r="AR189" s="25">
        <v>2.3732351996719105E-3</v>
      </c>
      <c r="AS189" s="25">
        <v>35.295574188232422</v>
      </c>
      <c r="AU189" s="28">
        <v>0</v>
      </c>
      <c r="AV189" s="28">
        <v>0</v>
      </c>
      <c r="AX189" s="29">
        <v>371</v>
      </c>
      <c r="AY189" s="28">
        <v>0</v>
      </c>
      <c r="AZ189" s="28">
        <v>0</v>
      </c>
      <c r="BA189" s="28">
        <v>9.9999997764825821E-3</v>
      </c>
      <c r="BC189" s="34">
        <v>1</v>
      </c>
      <c r="BD189" s="35">
        <v>3.5153999924659729E-3</v>
      </c>
      <c r="BE189" s="35">
        <v>1.8702807210502215E-5</v>
      </c>
      <c r="BF189" s="33">
        <v>383</v>
      </c>
    </row>
    <row r="190" spans="1:58">
      <c r="A190" s="7">
        <v>189</v>
      </c>
      <c r="C190" s="11" t="s">
        <v>4</v>
      </c>
      <c r="D190" s="11" t="s">
        <v>8</v>
      </c>
      <c r="E190" s="11" t="s">
        <v>12</v>
      </c>
      <c r="F190" s="11" t="s">
        <v>22</v>
      </c>
      <c r="G190" s="11" t="s">
        <v>39</v>
      </c>
      <c r="H190" s="15" t="s">
        <v>232</v>
      </c>
      <c r="I190" s="11" t="s">
        <v>627</v>
      </c>
      <c r="J190" s="11">
        <v>72208000</v>
      </c>
      <c r="K190" s="11">
        <v>72208</v>
      </c>
      <c r="L190" s="12">
        <v>71237</v>
      </c>
      <c r="M190" s="12">
        <v>75463.9453125</v>
      </c>
      <c r="N190" s="13">
        <v>79.736999999999995</v>
      </c>
      <c r="P190" s="20">
        <v>71237</v>
      </c>
      <c r="Q190" s="20">
        <v>3695</v>
      </c>
      <c r="R190" s="20">
        <v>0</v>
      </c>
      <c r="S190" s="20">
        <v>0</v>
      </c>
      <c r="T190" s="20">
        <v>0</v>
      </c>
      <c r="U190" s="20">
        <v>0</v>
      </c>
      <c r="V190" s="21">
        <v>5.2866381593048573E-3</v>
      </c>
      <c r="W190" s="21">
        <v>7.1818172000348568E-4</v>
      </c>
      <c r="X190" s="21">
        <v>0</v>
      </c>
      <c r="Y190" s="21">
        <v>0</v>
      </c>
      <c r="Z190" s="21">
        <v>1.9248103798905165E-3</v>
      </c>
      <c r="AA190" s="21">
        <v>4.4763236045837402</v>
      </c>
      <c r="AC190" s="23">
        <v>0.94398999214172363</v>
      </c>
      <c r="AD190" s="23">
        <v>4.8963781446218491E-2</v>
      </c>
      <c r="AE190" s="23">
        <v>0</v>
      </c>
      <c r="AF190" s="23">
        <v>0.94398999214172363</v>
      </c>
      <c r="AG190" s="23">
        <v>0</v>
      </c>
      <c r="AH190" s="23">
        <v>3.1247958540916443E-3</v>
      </c>
      <c r="AI190" s="23">
        <v>3.671529411803931E-4</v>
      </c>
      <c r="AJ190" s="23">
        <v>0</v>
      </c>
      <c r="AK190" s="23">
        <v>9.299351940345752E-4</v>
      </c>
      <c r="AL190" s="23">
        <v>14.120039939880371</v>
      </c>
      <c r="AN190" s="25">
        <v>0.20237000286579132</v>
      </c>
      <c r="AO190" s="25">
        <v>1.5730749582871795E-3</v>
      </c>
      <c r="AP190" s="25">
        <v>10.503723171265879</v>
      </c>
      <c r="AQ190" s="25">
        <v>2.9380540363490582E-3</v>
      </c>
      <c r="AR190" s="25">
        <v>2.3694289331403417E-3</v>
      </c>
      <c r="AS190" s="25">
        <v>35.238967895507813</v>
      </c>
      <c r="AU190" s="28">
        <v>2227.3095703125</v>
      </c>
      <c r="AV190" s="28">
        <v>0.75668805837631226</v>
      </c>
      <c r="AW190" s="28">
        <v>-0.12108311802148819</v>
      </c>
      <c r="AX190" s="29">
        <v>199</v>
      </c>
      <c r="AY190" s="28">
        <v>2227.3095703125</v>
      </c>
      <c r="AZ190" s="28">
        <v>4.3445568084716797</v>
      </c>
      <c r="BA190" s="28">
        <v>9.9999997764825821E-3</v>
      </c>
      <c r="BC190" s="34">
        <v>71237</v>
      </c>
      <c r="BD190" s="35">
        <v>144.16232299804687</v>
      </c>
      <c r="BE190" s="35">
        <v>0.76697957515716553</v>
      </c>
      <c r="BF190" s="33">
        <v>207</v>
      </c>
    </row>
    <row r="191" spans="1:58">
      <c r="A191" s="7">
        <v>190</v>
      </c>
      <c r="C191" s="11" t="s">
        <v>4</v>
      </c>
      <c r="D191" s="11" t="s">
        <v>8</v>
      </c>
      <c r="E191" s="11" t="s">
        <v>12</v>
      </c>
      <c r="F191" s="11" t="s">
        <v>22</v>
      </c>
      <c r="G191" s="11" t="s">
        <v>39</v>
      </c>
      <c r="H191" s="15" t="s">
        <v>233</v>
      </c>
      <c r="I191" s="11" t="s">
        <v>628</v>
      </c>
      <c r="J191" s="11">
        <v>72209000</v>
      </c>
      <c r="K191" s="11">
        <v>72209</v>
      </c>
      <c r="L191" s="12">
        <v>74785</v>
      </c>
      <c r="M191" s="12">
        <v>79222.46875</v>
      </c>
      <c r="N191" s="13">
        <v>1.0189999999999999</v>
      </c>
      <c r="P191" s="20">
        <v>74785</v>
      </c>
      <c r="Q191" s="20">
        <v>74785</v>
      </c>
      <c r="R191" s="20">
        <v>10533</v>
      </c>
      <c r="S191" s="20">
        <v>10533</v>
      </c>
      <c r="T191" s="20">
        <v>5743</v>
      </c>
      <c r="U191" s="20">
        <v>5743</v>
      </c>
      <c r="V191" s="21">
        <v>5.5499421432614326E-3</v>
      </c>
      <c r="W191" s="21">
        <v>1.4535648748278618E-2</v>
      </c>
      <c r="X191" s="21">
        <v>1.9586184993386269E-2</v>
      </c>
      <c r="Y191" s="21">
        <v>1.0305190458893776E-2</v>
      </c>
      <c r="Z191" s="21">
        <v>1.1481151444719093E-2</v>
      </c>
      <c r="AA191" s="21">
        <v>26.700473785400391</v>
      </c>
      <c r="AC191" s="23">
        <v>0.94398999214172363</v>
      </c>
      <c r="AD191" s="23">
        <v>0.94398725032806396</v>
      </c>
      <c r="AE191" s="23">
        <v>1.0011299848556519</v>
      </c>
      <c r="AF191" s="23">
        <v>0.94398999214172363</v>
      </c>
      <c r="AG191" s="23">
        <v>1</v>
      </c>
      <c r="AH191" s="23">
        <v>3.1247958540916443E-3</v>
      </c>
      <c r="AI191" s="23">
        <v>7.0784501731395721E-3</v>
      </c>
      <c r="AJ191" s="23">
        <v>6.580110639333725E-3</v>
      </c>
      <c r="AK191" s="23">
        <v>5.8579187707835708E-3</v>
      </c>
      <c r="AL191" s="23">
        <v>88.946029663085938</v>
      </c>
      <c r="AN191" s="25">
        <v>0.39083001017570496</v>
      </c>
      <c r="AO191" s="25">
        <v>3.0380238313227892E-3</v>
      </c>
      <c r="AP191" s="25">
        <v>5.5306603773584904</v>
      </c>
      <c r="AQ191" s="25">
        <v>1.5470113139599562E-3</v>
      </c>
      <c r="AR191" s="25">
        <v>2.1681396229555425E-3</v>
      </c>
      <c r="AS191" s="25">
        <v>32.245323181152344</v>
      </c>
      <c r="AU191" s="28">
        <v>76579.453125</v>
      </c>
      <c r="AV191" s="28">
        <v>26.0164794921875</v>
      </c>
      <c r="AW191" s="28">
        <v>1.4152485132217407</v>
      </c>
      <c r="AX191" s="29">
        <v>1</v>
      </c>
      <c r="AY191" s="28">
        <v>51266.671875</v>
      </c>
      <c r="AZ191" s="28">
        <v>100</v>
      </c>
      <c r="BA191" s="28">
        <v>0.611591637134552</v>
      </c>
      <c r="BC191" s="34">
        <v>74785</v>
      </c>
      <c r="BD191" s="35">
        <v>17875.736328125</v>
      </c>
      <c r="BE191" s="35">
        <v>95.103385925292969</v>
      </c>
      <c r="BF191" s="33">
        <v>2</v>
      </c>
    </row>
    <row r="192" spans="1:58">
      <c r="A192" s="7">
        <v>191</v>
      </c>
      <c r="C192" s="11" t="s">
        <v>4</v>
      </c>
      <c r="D192" s="11" t="s">
        <v>8</v>
      </c>
      <c r="E192" s="11" t="s">
        <v>12</v>
      </c>
      <c r="F192" s="11" t="s">
        <v>22</v>
      </c>
      <c r="G192" s="11" t="s">
        <v>39</v>
      </c>
      <c r="H192" s="15" t="s">
        <v>234</v>
      </c>
      <c r="I192" s="11" t="s">
        <v>629</v>
      </c>
      <c r="J192" s="11">
        <v>72210000</v>
      </c>
      <c r="K192" s="11">
        <v>72210</v>
      </c>
      <c r="L192" s="12">
        <v>65524</v>
      </c>
      <c r="M192" s="12">
        <v>69411.9609375</v>
      </c>
      <c r="P192" s="20">
        <v>65524</v>
      </c>
      <c r="Q192" s="20">
        <v>1180</v>
      </c>
      <c r="R192" s="20">
        <v>0</v>
      </c>
      <c r="S192" s="20">
        <v>0</v>
      </c>
      <c r="T192" s="20">
        <v>2</v>
      </c>
      <c r="U192" s="20">
        <v>2</v>
      </c>
      <c r="V192" s="21">
        <v>4.8626651987433434E-3</v>
      </c>
      <c r="W192" s="21">
        <v>2.2935167362447828E-4</v>
      </c>
      <c r="X192" s="21">
        <v>0</v>
      </c>
      <c r="Y192" s="21">
        <v>3.5887828744307626E-6</v>
      </c>
      <c r="Z192" s="21">
        <v>1.6997073582686341E-3</v>
      </c>
      <c r="AA192" s="21">
        <v>3.9528257846832275</v>
      </c>
      <c r="AC192" s="23">
        <v>0.94398999214172363</v>
      </c>
      <c r="AD192" s="23">
        <v>1.6999952495098114E-2</v>
      </c>
      <c r="AE192" s="23">
        <v>1.4000000373926014E-4</v>
      </c>
      <c r="AF192" s="23">
        <v>0.94398999214172363</v>
      </c>
      <c r="AG192" s="23">
        <v>1.4000000373926014E-4</v>
      </c>
      <c r="AH192" s="23">
        <v>3.1247958540916443E-3</v>
      </c>
      <c r="AI192" s="23">
        <v>1.2747345317620784E-4</v>
      </c>
      <c r="AJ192" s="23">
        <v>9.2121553052493255E-7</v>
      </c>
      <c r="AK192" s="23">
        <v>8.4917807663776809E-4</v>
      </c>
      <c r="AL192" s="23">
        <v>12.893832206726074</v>
      </c>
      <c r="AN192" s="25">
        <v>0.30153000354766846</v>
      </c>
      <c r="AO192" s="25">
        <v>2.3438716307282448E-3</v>
      </c>
      <c r="AP192" s="25">
        <v>8.544808140247639</v>
      </c>
      <c r="AQ192" s="25">
        <v>2.3901150561869144E-3</v>
      </c>
      <c r="AR192" s="25">
        <v>2.3708508982252432E-3</v>
      </c>
      <c r="AS192" s="25">
        <v>35.260116577148437</v>
      </c>
      <c r="AU192" s="28">
        <v>1797.1048583984375</v>
      </c>
      <c r="AV192" s="28">
        <v>0.61053377389907837</v>
      </c>
      <c r="AW192" s="28">
        <v>-0.2142903059720993</v>
      </c>
      <c r="AX192" s="29">
        <v>213</v>
      </c>
      <c r="AY192" s="28">
        <v>1797.1048583984375</v>
      </c>
      <c r="AZ192" s="28">
        <v>3.5054056644439697</v>
      </c>
      <c r="BA192" s="28">
        <v>9.9999997764825821E-3</v>
      </c>
      <c r="BC192" s="34">
        <v>65524</v>
      </c>
      <c r="BD192" s="35">
        <v>197.57450866699219</v>
      </c>
      <c r="BE192" s="35">
        <v>1.0511457920074463</v>
      </c>
      <c r="BF192" s="33">
        <v>181</v>
      </c>
    </row>
    <row r="193" spans="1:58">
      <c r="A193" s="7">
        <v>192</v>
      </c>
      <c r="C193" s="11" t="s">
        <v>4</v>
      </c>
      <c r="D193" s="11" t="s">
        <v>8</v>
      </c>
      <c r="E193" s="11" t="s">
        <v>12</v>
      </c>
      <c r="F193" s="11" t="s">
        <v>22</v>
      </c>
      <c r="G193" s="11" t="s">
        <v>39</v>
      </c>
      <c r="H193" s="15" t="s">
        <v>235</v>
      </c>
      <c r="I193" s="11" t="s">
        <v>630</v>
      </c>
      <c r="J193" s="11">
        <v>72211000</v>
      </c>
      <c r="K193" s="11">
        <v>72211</v>
      </c>
      <c r="L193" s="12">
        <v>69911</v>
      </c>
      <c r="M193" s="12">
        <v>74059.265625</v>
      </c>
      <c r="N193" s="13">
        <v>18.263999999999999</v>
      </c>
      <c r="P193" s="20">
        <v>69911</v>
      </c>
      <c r="Q193" s="20">
        <v>69911</v>
      </c>
      <c r="R193" s="20">
        <v>6496</v>
      </c>
      <c r="S193" s="20">
        <v>6496</v>
      </c>
      <c r="T193" s="20">
        <v>5869</v>
      </c>
      <c r="U193" s="20">
        <v>5869</v>
      </c>
      <c r="V193" s="21">
        <v>5.1882332190871239E-3</v>
      </c>
      <c r="W193" s="21">
        <v>1.3588309288024902E-2</v>
      </c>
      <c r="X193" s="21">
        <v>1.2079356238245964E-2</v>
      </c>
      <c r="Y193" s="21">
        <v>1.0531282983720303E-2</v>
      </c>
      <c r="Z193" s="21">
        <v>9.5645617514961527E-3</v>
      </c>
      <c r="AA193" s="21">
        <v>22.243267059326172</v>
      </c>
      <c r="AC193" s="23">
        <v>0.94398999214172363</v>
      </c>
      <c r="AD193" s="23">
        <v>0.94398719072341919</v>
      </c>
      <c r="AE193" s="23">
        <v>0.81358999013900757</v>
      </c>
      <c r="AF193" s="23">
        <v>0.94398999214172363</v>
      </c>
      <c r="AG193" s="23">
        <v>0.81358999013900757</v>
      </c>
      <c r="AH193" s="23">
        <v>3.1247958540916443E-3</v>
      </c>
      <c r="AI193" s="23">
        <v>7.0784497074782848E-3</v>
      </c>
      <c r="AJ193" s="23">
        <v>5.353512242436409E-3</v>
      </c>
      <c r="AK193" s="23">
        <v>5.3627615160764192E-3</v>
      </c>
      <c r="AL193" s="23">
        <v>81.4276123046875</v>
      </c>
      <c r="AN193" s="25">
        <v>0.1905599981546402</v>
      </c>
      <c r="AO193" s="25">
        <v>1.4812726294621825E-3</v>
      </c>
      <c r="AP193" s="25">
        <v>1.6820025724745225</v>
      </c>
      <c r="AQ193" s="25">
        <v>4.7048216219991446E-4</v>
      </c>
      <c r="AR193" s="25">
        <v>8.915588241114595E-4</v>
      </c>
      <c r="AS193" s="25">
        <v>13.259571075439453</v>
      </c>
      <c r="AU193" s="28">
        <v>24015.94921875</v>
      </c>
      <c r="AV193" s="28">
        <v>8.1589832305908203</v>
      </c>
      <c r="AW193" s="28">
        <v>0.91163605451583862</v>
      </c>
      <c r="AX193" s="29">
        <v>67</v>
      </c>
      <c r="AY193" s="28">
        <v>24015.94921875</v>
      </c>
      <c r="AZ193" s="28">
        <v>46.845149993896484</v>
      </c>
      <c r="BA193" s="28">
        <v>0.40348225831985474</v>
      </c>
      <c r="BC193" s="34">
        <v>69911</v>
      </c>
      <c r="BD193" s="35">
        <v>5375.28759765625</v>
      </c>
      <c r="BE193" s="35">
        <v>28.597873687744141</v>
      </c>
      <c r="BF193" s="33">
        <v>48</v>
      </c>
    </row>
    <row r="194" spans="1:58">
      <c r="A194" s="7">
        <v>193</v>
      </c>
      <c r="C194" s="11" t="s">
        <v>4</v>
      </c>
      <c r="D194" s="11" t="s">
        <v>8</v>
      </c>
      <c r="E194" s="11" t="s">
        <v>12</v>
      </c>
      <c r="F194" s="11" t="s">
        <v>22</v>
      </c>
      <c r="G194" s="11" t="s">
        <v>39</v>
      </c>
      <c r="H194" s="15" t="s">
        <v>236</v>
      </c>
      <c r="I194" s="11" t="s">
        <v>631</v>
      </c>
      <c r="J194" s="11">
        <v>72212000</v>
      </c>
      <c r="K194" s="11">
        <v>72212</v>
      </c>
      <c r="L194" s="12">
        <v>15027</v>
      </c>
      <c r="M194" s="12">
        <v>15918.6474609375</v>
      </c>
      <c r="P194" s="20">
        <v>0</v>
      </c>
      <c r="Q194" s="20">
        <v>0</v>
      </c>
      <c r="S194" s="20">
        <v>0</v>
      </c>
      <c r="U194" s="20">
        <v>0</v>
      </c>
      <c r="V194" s="21"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C194" s="23">
        <v>0</v>
      </c>
      <c r="AD194" s="23">
        <v>0</v>
      </c>
      <c r="AE194" s="23">
        <v>0</v>
      </c>
      <c r="AF194" s="23">
        <v>0</v>
      </c>
      <c r="AG194" s="23">
        <v>0</v>
      </c>
      <c r="AH194" s="23">
        <v>0</v>
      </c>
      <c r="AI194" s="23">
        <v>0</v>
      </c>
      <c r="AJ194" s="23">
        <v>0</v>
      </c>
      <c r="AK194" s="23">
        <v>0</v>
      </c>
      <c r="AL194" s="23">
        <v>0</v>
      </c>
      <c r="AN194" s="25">
        <v>0.34935998916625977</v>
      </c>
      <c r="AO194" s="25">
        <v>2.7156665455549955E-3</v>
      </c>
      <c r="AP194" s="25">
        <v>8.9543616406701325</v>
      </c>
      <c r="AQ194" s="25">
        <v>2.5046735536307096E-3</v>
      </c>
      <c r="AR194" s="25">
        <v>2.5925693417329096E-3</v>
      </c>
      <c r="AS194" s="25">
        <v>38.557586669921875</v>
      </c>
      <c r="AU194" s="28">
        <v>0</v>
      </c>
      <c r="AV194" s="28">
        <v>0</v>
      </c>
      <c r="AX194" s="29">
        <v>371</v>
      </c>
      <c r="AY194" s="28">
        <v>0</v>
      </c>
      <c r="AZ194" s="28">
        <v>0</v>
      </c>
      <c r="BA194" s="28">
        <v>9.9999997764825821E-3</v>
      </c>
      <c r="BC194" s="34">
        <v>1</v>
      </c>
      <c r="BD194" s="35">
        <v>3.4935998264700174E-3</v>
      </c>
      <c r="BE194" s="35">
        <v>1.8586824808153324E-5</v>
      </c>
      <c r="BF194" s="33">
        <v>384</v>
      </c>
    </row>
    <row r="195" spans="1:58">
      <c r="A195" s="7">
        <v>194</v>
      </c>
      <c r="C195" s="11" t="s">
        <v>4</v>
      </c>
      <c r="D195" s="11" t="s">
        <v>8</v>
      </c>
      <c r="E195" s="11" t="s">
        <v>12</v>
      </c>
      <c r="F195" s="11" t="s">
        <v>22</v>
      </c>
      <c r="G195" s="11" t="s">
        <v>39</v>
      </c>
      <c r="H195" s="15" t="s">
        <v>237</v>
      </c>
      <c r="I195" s="11" t="s">
        <v>632</v>
      </c>
      <c r="J195" s="11">
        <v>72213000</v>
      </c>
      <c r="K195" s="11">
        <v>72213</v>
      </c>
      <c r="L195" s="12">
        <v>31598</v>
      </c>
      <c r="M195" s="12">
        <v>33472.91015625</v>
      </c>
      <c r="N195" s="13">
        <v>37.499000000000002</v>
      </c>
      <c r="P195" s="20">
        <v>31598</v>
      </c>
      <c r="Q195" s="20">
        <v>24531.80078125</v>
      </c>
      <c r="R195" s="20">
        <v>3820</v>
      </c>
      <c r="S195" s="20">
        <v>3820</v>
      </c>
      <c r="T195" s="20">
        <v>1740</v>
      </c>
      <c r="U195" s="20">
        <v>1740</v>
      </c>
      <c r="V195" s="21">
        <v>2.3449498694390059E-3</v>
      </c>
      <c r="W195" s="21">
        <v>4.7681438736617565E-3</v>
      </c>
      <c r="X195" s="21">
        <v>7.1033160202205181E-3</v>
      </c>
      <c r="Y195" s="21">
        <v>3.122241236269474E-3</v>
      </c>
      <c r="Z195" s="21">
        <v>4.0297516998299273E-3</v>
      </c>
      <c r="AA195" s="21">
        <v>9.3715581893920898</v>
      </c>
      <c r="AC195" s="23">
        <v>0.94398999214172363</v>
      </c>
      <c r="AD195" s="23">
        <v>0.73288518190383911</v>
      </c>
      <c r="AE195" s="23">
        <v>0.80941998958587646</v>
      </c>
      <c r="AF195" s="23">
        <v>0.94398999214172363</v>
      </c>
      <c r="AG195" s="23">
        <v>0.80941998958587646</v>
      </c>
      <c r="AH195" s="23">
        <v>3.1247958540916443E-3</v>
      </c>
      <c r="AI195" s="23">
        <v>5.4955095984041691E-3</v>
      </c>
      <c r="AJ195" s="23">
        <v>5.3260731510818005E-3</v>
      </c>
      <c r="AK195" s="23">
        <v>4.8158761682798833E-3</v>
      </c>
      <c r="AL195" s="23">
        <v>73.123764038085937</v>
      </c>
      <c r="AN195" s="25">
        <v>0.32322001457214355</v>
      </c>
      <c r="AO195" s="25">
        <v>2.5124736130237579E-3</v>
      </c>
      <c r="AP195" s="25">
        <v>8.765731949657761</v>
      </c>
      <c r="AQ195" s="25">
        <v>2.4519108701497316E-3</v>
      </c>
      <c r="AR195" s="25">
        <v>2.4771401915883017E-3</v>
      </c>
      <c r="AS195" s="25">
        <v>36.840885162353516</v>
      </c>
      <c r="AU195" s="28">
        <v>25246.455078125</v>
      </c>
      <c r="AV195" s="28">
        <v>8.5770254135131836</v>
      </c>
      <c r="AW195" s="28">
        <v>0.93333667516708374</v>
      </c>
      <c r="AX195" s="29">
        <v>66</v>
      </c>
      <c r="AY195" s="28">
        <v>25246.455078125</v>
      </c>
      <c r="AZ195" s="28">
        <v>49.245357513427734</v>
      </c>
      <c r="BA195" s="28">
        <v>0.52496182918548584</v>
      </c>
      <c r="BC195" s="34">
        <v>31598</v>
      </c>
      <c r="BD195" s="35">
        <v>5361.49072265625</v>
      </c>
      <c r="BE195" s="35">
        <v>28.524471282958984</v>
      </c>
      <c r="BF195" s="33">
        <v>49</v>
      </c>
    </row>
    <row r="196" spans="1:58">
      <c r="A196" s="7">
        <v>195</v>
      </c>
      <c r="C196" s="11" t="s">
        <v>4</v>
      </c>
      <c r="D196" s="11" t="s">
        <v>8</v>
      </c>
      <c r="E196" s="11" t="s">
        <v>12</v>
      </c>
      <c r="F196" s="11" t="s">
        <v>22</v>
      </c>
      <c r="G196" s="11" t="s">
        <v>39</v>
      </c>
      <c r="H196" s="15" t="s">
        <v>238</v>
      </c>
      <c r="I196" s="11" t="s">
        <v>633</v>
      </c>
      <c r="J196" s="11">
        <v>72214000</v>
      </c>
      <c r="K196" s="11">
        <v>72214</v>
      </c>
      <c r="L196" s="12">
        <v>107323</v>
      </c>
      <c r="M196" s="12">
        <v>113691.15625</v>
      </c>
      <c r="P196" s="20">
        <v>107323</v>
      </c>
      <c r="Q196" s="20">
        <v>9</v>
      </c>
      <c r="R196" s="20">
        <v>0</v>
      </c>
      <c r="S196" s="20">
        <v>0</v>
      </c>
      <c r="T196" s="20">
        <v>0</v>
      </c>
      <c r="U196" s="20">
        <v>0</v>
      </c>
      <c r="V196" s="21">
        <v>7.9646511003375053E-3</v>
      </c>
      <c r="W196" s="21">
        <v>1.7492924371254048E-6</v>
      </c>
      <c r="X196" s="21">
        <v>0</v>
      </c>
      <c r="Y196" s="21">
        <v>0</v>
      </c>
      <c r="Z196" s="21">
        <v>2.7202528328774643E-3</v>
      </c>
      <c r="AA196" s="21">
        <v>6.3261981010437012</v>
      </c>
      <c r="AC196" s="23">
        <v>0.94398999214172363</v>
      </c>
      <c r="AD196" s="23">
        <v>7.9161829489748925E-5</v>
      </c>
      <c r="AE196" s="23">
        <v>0</v>
      </c>
      <c r="AF196" s="23">
        <v>0.94398999214172363</v>
      </c>
      <c r="AG196" s="23">
        <v>0</v>
      </c>
      <c r="AH196" s="23">
        <v>3.1247958540916443E-3</v>
      </c>
      <c r="AI196" s="23">
        <v>5.9359177839723998E-7</v>
      </c>
      <c r="AJ196" s="23">
        <v>0</v>
      </c>
      <c r="AK196" s="23">
        <v>8.0585869315825921E-4</v>
      </c>
      <c r="AL196" s="23">
        <v>12.236074447631836</v>
      </c>
      <c r="AN196" s="25">
        <v>0.20456999540328979</v>
      </c>
      <c r="AO196" s="25">
        <v>1.5901760198175907E-3</v>
      </c>
      <c r="AP196" s="25">
        <v>4.3379341726073104</v>
      </c>
      <c r="AQ196" s="25">
        <v>1.2133873533457518E-3</v>
      </c>
      <c r="AR196" s="25">
        <v>1.3703505609171365E-3</v>
      </c>
      <c r="AS196" s="25">
        <v>20.380327224731445</v>
      </c>
      <c r="AU196" s="28">
        <v>1577.596923828125</v>
      </c>
      <c r="AV196" s="28">
        <v>0.53595995903015137</v>
      </c>
      <c r="AW196" s="28">
        <v>-0.27086764574050903</v>
      </c>
      <c r="AX196" s="29">
        <v>225</v>
      </c>
      <c r="AY196" s="28">
        <v>1577.596923828125</v>
      </c>
      <c r="AZ196" s="28">
        <v>3.0772368907928467</v>
      </c>
      <c r="BA196" s="28">
        <v>9.9999997764825821E-3</v>
      </c>
      <c r="BC196" s="34">
        <v>107323</v>
      </c>
      <c r="BD196" s="35">
        <v>219.55064392089844</v>
      </c>
      <c r="BE196" s="35">
        <v>1.1680643558502197</v>
      </c>
      <c r="BF196" s="33">
        <v>177</v>
      </c>
    </row>
    <row r="197" spans="1:58">
      <c r="A197" s="7">
        <v>196</v>
      </c>
      <c r="C197" s="11" t="s">
        <v>4</v>
      </c>
      <c r="D197" s="11" t="s">
        <v>8</v>
      </c>
      <c r="E197" s="11" t="s">
        <v>12</v>
      </c>
      <c r="F197" s="11" t="s">
        <v>22</v>
      </c>
      <c r="G197" s="11" t="s">
        <v>39</v>
      </c>
      <c r="H197" s="15" t="s">
        <v>190</v>
      </c>
      <c r="I197" s="11" t="s">
        <v>634</v>
      </c>
      <c r="J197" s="11">
        <v>72215000</v>
      </c>
      <c r="K197" s="11">
        <v>72215</v>
      </c>
      <c r="L197" s="12">
        <v>44648</v>
      </c>
      <c r="M197" s="12">
        <v>47297.25</v>
      </c>
      <c r="N197" s="13">
        <v>65.042000000000002</v>
      </c>
      <c r="P197" s="20">
        <v>44648</v>
      </c>
      <c r="Q197" s="20">
        <v>4779</v>
      </c>
      <c r="R197" s="20">
        <v>156</v>
      </c>
      <c r="S197" s="20">
        <v>156</v>
      </c>
      <c r="T197" s="20">
        <v>893</v>
      </c>
      <c r="U197" s="20">
        <v>893</v>
      </c>
      <c r="V197" s="21">
        <v>3.3134159166365862E-3</v>
      </c>
      <c r="W197" s="21">
        <v>9.2887430218979716E-4</v>
      </c>
      <c r="X197" s="21">
        <v>2.9008305864408612E-4</v>
      </c>
      <c r="Y197" s="21">
        <v>1.6023915959522128E-3</v>
      </c>
      <c r="Z197" s="21">
        <v>1.7782893916143128E-3</v>
      </c>
      <c r="AA197" s="21">
        <v>4.1355752944946289</v>
      </c>
      <c r="AC197" s="23">
        <v>0.94398999214172363</v>
      </c>
      <c r="AD197" s="23">
        <v>0.10104181617498398</v>
      </c>
      <c r="AE197" s="23">
        <v>0.10807999968528748</v>
      </c>
      <c r="AF197" s="23">
        <v>0.94398999214172363</v>
      </c>
      <c r="AG197" s="23">
        <v>0.10807999968528748</v>
      </c>
      <c r="AH197" s="23">
        <v>3.1247958540916443E-3</v>
      </c>
      <c r="AI197" s="23">
        <v>7.5765798101201653E-4</v>
      </c>
      <c r="AJ197" s="23">
        <v>7.1117834886536002E-4</v>
      </c>
      <c r="AK197" s="23">
        <v>1.3492077720425276E-3</v>
      </c>
      <c r="AL197" s="23">
        <v>20.486230850219727</v>
      </c>
      <c r="AN197" s="25">
        <v>0.15464000403881073</v>
      </c>
      <c r="AO197" s="25">
        <v>1.2020572321489453E-3</v>
      </c>
      <c r="AP197" s="25">
        <v>10.448707785000792</v>
      </c>
      <c r="AQ197" s="25">
        <v>2.9226653277873993E-3</v>
      </c>
      <c r="AR197" s="25">
        <v>2.2058917363904063E-3</v>
      </c>
      <c r="AS197" s="25">
        <v>32.806785583496094</v>
      </c>
      <c r="AU197" s="28">
        <v>2779.468017578125</v>
      </c>
      <c r="AV197" s="28">
        <v>0.94427382946014404</v>
      </c>
      <c r="AW197" s="28">
        <v>-2.4902045726776123E-2</v>
      </c>
      <c r="AX197" s="29">
        <v>188</v>
      </c>
      <c r="AY197" s="28">
        <v>2779.468017578125</v>
      </c>
      <c r="AZ197" s="28">
        <v>5.4215884208679199</v>
      </c>
      <c r="BA197" s="28">
        <v>1.517212949693203E-2</v>
      </c>
      <c r="BC197" s="34">
        <v>44648</v>
      </c>
      <c r="BD197" s="35">
        <v>104.75395202636719</v>
      </c>
      <c r="BE197" s="35">
        <v>0.55731719732284546</v>
      </c>
      <c r="BF197" s="33">
        <v>237</v>
      </c>
    </row>
    <row r="198" spans="1:58">
      <c r="A198" s="7">
        <v>197</v>
      </c>
      <c r="C198" s="11" t="s">
        <v>4</v>
      </c>
      <c r="D198" s="11" t="s">
        <v>8</v>
      </c>
      <c r="E198" s="11" t="s">
        <v>12</v>
      </c>
      <c r="F198" s="11" t="s">
        <v>22</v>
      </c>
      <c r="G198" s="11" t="s">
        <v>39</v>
      </c>
      <c r="H198" s="15" t="s">
        <v>239</v>
      </c>
      <c r="I198" s="11" t="s">
        <v>635</v>
      </c>
      <c r="J198" s="11">
        <v>72216000</v>
      </c>
      <c r="K198" s="11">
        <v>72216</v>
      </c>
      <c r="L198" s="12">
        <v>28320</v>
      </c>
      <c r="M198" s="12">
        <v>30000.40625</v>
      </c>
      <c r="N198" s="13">
        <v>57.213000000000001</v>
      </c>
      <c r="P198" s="20">
        <v>28320</v>
      </c>
      <c r="Q198" s="20">
        <v>8771</v>
      </c>
      <c r="R198" s="20">
        <v>135</v>
      </c>
      <c r="S198" s="20">
        <v>135</v>
      </c>
      <c r="T198" s="20">
        <v>1218</v>
      </c>
      <c r="U198" s="20">
        <v>1218</v>
      </c>
      <c r="V198" s="21">
        <v>2.1016830578446388E-3</v>
      </c>
      <c r="W198" s="21">
        <v>1.7047827132046223E-3</v>
      </c>
      <c r="X198" s="21">
        <v>2.5103343068622053E-4</v>
      </c>
      <c r="Y198" s="21">
        <v>2.1855686791241169E-3</v>
      </c>
      <c r="Z198" s="21">
        <v>1.6399794313927468E-3</v>
      </c>
      <c r="AA198" s="21">
        <v>3.8139228820800781</v>
      </c>
      <c r="AC198" s="23">
        <v>0.94398999214172363</v>
      </c>
      <c r="AD198" s="23">
        <v>0.29236271977424622</v>
      </c>
      <c r="AE198" s="23">
        <v>0.21976999938488007</v>
      </c>
      <c r="AF198" s="23">
        <v>0.94398999214172363</v>
      </c>
      <c r="AG198" s="23">
        <v>0.21976999938488007</v>
      </c>
      <c r="AH198" s="23">
        <v>3.1247958540916443E-3</v>
      </c>
      <c r="AI198" s="23">
        <v>2.1922700107097626E-3</v>
      </c>
      <c r="AJ198" s="23">
        <v>1.4461108949035406E-3</v>
      </c>
      <c r="AK198" s="23">
        <v>2.1314888004090415E-3</v>
      </c>
      <c r="AL198" s="23">
        <v>32.364303588867188</v>
      </c>
      <c r="AN198" s="25">
        <v>0.28181999921798706</v>
      </c>
      <c r="AO198" s="25">
        <v>2.1906604524701834E-3</v>
      </c>
      <c r="AP198" s="25">
        <v>7.0919579233118419</v>
      </c>
      <c r="AQ198" s="25">
        <v>1.9837303552776575E-3</v>
      </c>
      <c r="AR198" s="25">
        <v>2.0699336163856317E-3</v>
      </c>
      <c r="AS198" s="25">
        <v>30.784769058227539</v>
      </c>
      <c r="AU198" s="28">
        <v>3799.916748046875</v>
      </c>
      <c r="AV198" s="28">
        <v>1.2909528017044067</v>
      </c>
      <c r="AW198" s="28">
        <v>0.11091036349534988</v>
      </c>
      <c r="AX198" s="29">
        <v>173</v>
      </c>
      <c r="AY198" s="28">
        <v>3799.916748046875</v>
      </c>
      <c r="AZ198" s="28">
        <v>7.4120607376098633</v>
      </c>
      <c r="BA198" s="28">
        <v>2.0699718967080116E-2</v>
      </c>
      <c r="BC198" s="34">
        <v>28320</v>
      </c>
      <c r="BD198" s="35">
        <v>165.2073974609375</v>
      </c>
      <c r="BE198" s="35">
        <v>0.87894463539123535</v>
      </c>
      <c r="BF198" s="33">
        <v>194</v>
      </c>
    </row>
    <row r="199" spans="1:58">
      <c r="A199" s="7">
        <v>198</v>
      </c>
      <c r="C199" s="11" t="s">
        <v>4</v>
      </c>
      <c r="D199" s="11" t="s">
        <v>8</v>
      </c>
      <c r="E199" s="11" t="s">
        <v>12</v>
      </c>
      <c r="F199" s="11" t="s">
        <v>22</v>
      </c>
      <c r="G199" s="11" t="s">
        <v>39</v>
      </c>
      <c r="H199" s="15" t="s">
        <v>240</v>
      </c>
      <c r="I199" s="11" t="s">
        <v>636</v>
      </c>
      <c r="J199" s="11">
        <v>72217000</v>
      </c>
      <c r="K199" s="11">
        <v>72217</v>
      </c>
      <c r="L199" s="12">
        <v>866171</v>
      </c>
      <c r="M199" s="12">
        <v>917566.4375</v>
      </c>
      <c r="N199" s="13">
        <v>90.488</v>
      </c>
      <c r="P199" s="20">
        <v>866171</v>
      </c>
      <c r="Q199" s="20">
        <v>10325</v>
      </c>
      <c r="R199" s="20">
        <v>0</v>
      </c>
      <c r="S199" s="20">
        <v>0</v>
      </c>
      <c r="T199" s="20">
        <v>0</v>
      </c>
      <c r="U199" s="20">
        <v>0</v>
      </c>
      <c r="V199" s="21">
        <v>6.4280256628990173E-2</v>
      </c>
      <c r="W199" s="21">
        <v>2.0068271551281214E-3</v>
      </c>
      <c r="X199" s="21">
        <v>0</v>
      </c>
      <c r="Y199" s="21">
        <v>0</v>
      </c>
      <c r="Z199" s="21">
        <v>2.2285623762866729E-2</v>
      </c>
      <c r="AA199" s="21">
        <v>51.827266693115234</v>
      </c>
      <c r="AC199" s="23">
        <v>0.94398999214172363</v>
      </c>
      <c r="AD199" s="23">
        <v>1.1252591386437416E-2</v>
      </c>
      <c r="AE199" s="23">
        <v>0</v>
      </c>
      <c r="AF199" s="23">
        <v>0.94398999214172363</v>
      </c>
      <c r="AG199" s="23">
        <v>0</v>
      </c>
      <c r="AH199" s="23">
        <v>3.1247958540916443E-3</v>
      </c>
      <c r="AI199" s="23">
        <v>8.4377097664400935E-5</v>
      </c>
      <c r="AJ199" s="23">
        <v>0</v>
      </c>
      <c r="AK199" s="23">
        <v>8.3421853245425556E-4</v>
      </c>
      <c r="AL199" s="23">
        <v>12.666687965393066</v>
      </c>
      <c r="AN199" s="25">
        <v>4.6280000358819962E-2</v>
      </c>
      <c r="AO199" s="25">
        <v>3.5974654019810259E-4</v>
      </c>
      <c r="AP199" s="25">
        <v>4.2417796035137272</v>
      </c>
      <c r="AQ199" s="25">
        <v>1.1864914558827877E-3</v>
      </c>
      <c r="AR199" s="25">
        <v>8.4208477554305111E-4</v>
      </c>
      <c r="AS199" s="25">
        <v>12.523776054382324</v>
      </c>
      <c r="AU199" s="28">
        <v>8221.6064453125</v>
      </c>
      <c r="AV199" s="28">
        <v>2.7931416034698486</v>
      </c>
      <c r="AW199" s="28">
        <v>0.44609296321868896</v>
      </c>
      <c r="AX199" s="29">
        <v>147</v>
      </c>
      <c r="AY199" s="28">
        <v>8221.6064453125</v>
      </c>
      <c r="AZ199" s="28">
        <v>16.036941528320312</v>
      </c>
      <c r="BA199" s="28">
        <v>9.9999997764825821E-3</v>
      </c>
      <c r="BC199" s="34">
        <v>866171</v>
      </c>
      <c r="BD199" s="35">
        <v>400.86392211914062</v>
      </c>
      <c r="BE199" s="35">
        <v>2.1326963901519775</v>
      </c>
      <c r="BF199" s="33">
        <v>158</v>
      </c>
    </row>
    <row r="200" spans="1:58">
      <c r="A200" s="7">
        <v>199</v>
      </c>
      <c r="C200" s="11" t="s">
        <v>4</v>
      </c>
      <c r="D200" s="11" t="s">
        <v>8</v>
      </c>
      <c r="E200" s="11" t="s">
        <v>12</v>
      </c>
      <c r="F200" s="11" t="s">
        <v>22</v>
      </c>
      <c r="G200" s="11" t="s">
        <v>39</v>
      </c>
      <c r="H200" s="15" t="s">
        <v>241</v>
      </c>
      <c r="I200" s="11" t="s">
        <v>637</v>
      </c>
      <c r="J200" s="11">
        <v>72218000</v>
      </c>
      <c r="K200" s="11">
        <v>72218</v>
      </c>
      <c r="L200" s="12">
        <v>42574</v>
      </c>
      <c r="M200" s="12">
        <v>45100.1875</v>
      </c>
      <c r="N200" s="13">
        <v>79.834000000000003</v>
      </c>
      <c r="P200" s="20">
        <v>42574</v>
      </c>
      <c r="Q200" s="20">
        <v>4923</v>
      </c>
      <c r="R200" s="20">
        <v>25</v>
      </c>
      <c r="S200" s="20">
        <v>25</v>
      </c>
      <c r="T200" s="20">
        <v>376</v>
      </c>
      <c r="U200" s="20">
        <v>376</v>
      </c>
      <c r="V200" s="21">
        <v>3.1595004256814718E-3</v>
      </c>
      <c r="W200" s="21">
        <v>9.5686299027875066E-4</v>
      </c>
      <c r="X200" s="21">
        <v>4.6487672079820186E-5</v>
      </c>
      <c r="Y200" s="21">
        <v>6.7469116766005754E-4</v>
      </c>
      <c r="Z200" s="21">
        <v>1.4282660723723649E-3</v>
      </c>
      <c r="AA200" s="21">
        <v>3.3215639591217041</v>
      </c>
      <c r="AC200" s="23">
        <v>0.94398999214172363</v>
      </c>
      <c r="AD200" s="23">
        <v>0.10915697365999222</v>
      </c>
      <c r="AE200" s="23">
        <v>4.3329998850822449E-2</v>
      </c>
      <c r="AF200" s="23">
        <v>0.94398999214172363</v>
      </c>
      <c r="AG200" s="23">
        <v>4.3329998850822449E-2</v>
      </c>
      <c r="AH200" s="23">
        <v>3.1247958540916443E-3</v>
      </c>
      <c r="AI200" s="23">
        <v>8.1850914284586906E-4</v>
      </c>
      <c r="AJ200" s="23">
        <v>2.8511616983450949E-4</v>
      </c>
      <c r="AK200" s="23">
        <v>1.1978111331408404E-3</v>
      </c>
      <c r="AL200" s="23">
        <v>18.187440872192383</v>
      </c>
      <c r="AN200" s="25">
        <v>0.13993999361991882</v>
      </c>
      <c r="AO200" s="25">
        <v>1.0877901222556829E-3</v>
      </c>
      <c r="AP200" s="25">
        <v>8.5603112840466924</v>
      </c>
      <c r="AQ200" s="25">
        <v>2.3944515269249678E-3</v>
      </c>
      <c r="AR200" s="25">
        <v>1.8501204906252039E-3</v>
      </c>
      <c r="AS200" s="25">
        <v>27.515632629394531</v>
      </c>
      <c r="AU200" s="28">
        <v>1662.239990234375</v>
      </c>
      <c r="AV200" s="28">
        <v>0.56471586227416992</v>
      </c>
      <c r="AW200" s="28">
        <v>-0.24817001819610596</v>
      </c>
      <c r="AX200" s="29">
        <v>217</v>
      </c>
      <c r="AY200" s="28">
        <v>1662.239990234375</v>
      </c>
      <c r="AZ200" s="28">
        <v>3.2423403263092041</v>
      </c>
      <c r="BA200" s="28">
        <v>9.9999997764825821E-3</v>
      </c>
      <c r="BC200" s="34">
        <v>42574</v>
      </c>
      <c r="BD200" s="35">
        <v>59.578052520751953</v>
      </c>
      <c r="BE200" s="35">
        <v>0.3169701099395752</v>
      </c>
      <c r="BF200" s="33">
        <v>282</v>
      </c>
    </row>
    <row r="201" spans="1:58">
      <c r="A201" s="7">
        <v>200</v>
      </c>
      <c r="C201" s="11" t="s">
        <v>4</v>
      </c>
      <c r="D201" s="11" t="s">
        <v>8</v>
      </c>
      <c r="E201" s="11" t="s">
        <v>12</v>
      </c>
      <c r="F201" s="11" t="s">
        <v>22</v>
      </c>
      <c r="G201" s="11" t="s">
        <v>39</v>
      </c>
      <c r="H201" s="15" t="s">
        <v>242</v>
      </c>
      <c r="I201" s="11" t="s">
        <v>638</v>
      </c>
      <c r="J201" s="11">
        <v>72219000</v>
      </c>
      <c r="K201" s="11">
        <v>72219</v>
      </c>
      <c r="L201" s="12">
        <v>106649</v>
      </c>
      <c r="M201" s="12">
        <v>112977.1640625</v>
      </c>
      <c r="N201" s="13">
        <v>87.641000000000005</v>
      </c>
      <c r="P201" s="20">
        <v>106649</v>
      </c>
      <c r="Q201" s="20">
        <v>6852</v>
      </c>
      <c r="R201" s="20">
        <v>17</v>
      </c>
      <c r="S201" s="20">
        <v>17</v>
      </c>
      <c r="T201" s="20">
        <v>38</v>
      </c>
      <c r="U201" s="20">
        <v>38</v>
      </c>
      <c r="V201" s="21">
        <v>7.9146325588226318E-3</v>
      </c>
      <c r="W201" s="21">
        <v>1.3317946577444673E-3</v>
      </c>
      <c r="X201" s="21">
        <v>3.161161657772027E-5</v>
      </c>
      <c r="Y201" s="21">
        <v>6.8186876887921244E-5</v>
      </c>
      <c r="Z201" s="21">
        <v>2.9495997022215012E-3</v>
      </c>
      <c r="AA201" s="21">
        <v>6.859565258026123</v>
      </c>
      <c r="AC201" s="23">
        <v>0.94398999214172363</v>
      </c>
      <c r="AD201" s="23">
        <v>6.064942479133606E-2</v>
      </c>
      <c r="AE201" s="23">
        <v>2.369999885559082E-3</v>
      </c>
      <c r="AF201" s="23">
        <v>0.94398999214172363</v>
      </c>
      <c r="AG201" s="23">
        <v>2.369999885559082E-3</v>
      </c>
      <c r="AH201" s="23">
        <v>3.1247958540916443E-3</v>
      </c>
      <c r="AI201" s="23">
        <v>4.5477724052034318E-4</v>
      </c>
      <c r="AJ201" s="23">
        <v>1.5594861906720325E-5</v>
      </c>
      <c r="AK201" s="23">
        <v>9.6589048457315695E-4</v>
      </c>
      <c r="AL201" s="23">
        <v>14.665981292724609</v>
      </c>
      <c r="AN201" s="25">
        <v>6.1319999396800995E-2</v>
      </c>
      <c r="AO201" s="25">
        <v>4.7665639431215823E-4</v>
      </c>
      <c r="AP201" s="25">
        <v>9.3775864923025996</v>
      </c>
      <c r="AQ201" s="25">
        <v>2.623056061565876E-3</v>
      </c>
      <c r="AR201" s="25">
        <v>1.7289055563051855E-3</v>
      </c>
      <c r="AS201" s="25">
        <v>25.712881088256836</v>
      </c>
      <c r="AU201" s="28">
        <v>2586.77392578125</v>
      </c>
      <c r="AV201" s="28">
        <v>0.87880951166152954</v>
      </c>
      <c r="AW201" s="28">
        <v>-5.6105252355337143E-2</v>
      </c>
      <c r="AX201" s="29">
        <v>190</v>
      </c>
      <c r="AY201" s="28">
        <v>2586.77392578125</v>
      </c>
      <c r="AZ201" s="28">
        <v>5.045722484588623</v>
      </c>
      <c r="BA201" s="28">
        <v>9.9999997764825821E-3</v>
      </c>
      <c r="BC201" s="34">
        <v>106649</v>
      </c>
      <c r="BD201" s="35">
        <v>65.397163391113281</v>
      </c>
      <c r="BE201" s="35">
        <v>0.34792926907539368</v>
      </c>
      <c r="BF201" s="33">
        <v>275</v>
      </c>
    </row>
    <row r="202" spans="1:58">
      <c r="A202" s="7">
        <v>201</v>
      </c>
      <c r="C202" s="11" t="s">
        <v>4</v>
      </c>
      <c r="D202" s="11" t="s">
        <v>8</v>
      </c>
      <c r="E202" s="11" t="s">
        <v>12</v>
      </c>
      <c r="F202" s="11" t="s">
        <v>22</v>
      </c>
      <c r="G202" s="11" t="s">
        <v>39</v>
      </c>
      <c r="H202" s="15" t="s">
        <v>243</v>
      </c>
      <c r="I202" s="11" t="s">
        <v>639</v>
      </c>
      <c r="J202" s="11">
        <v>72220000</v>
      </c>
      <c r="K202" s="11">
        <v>72220</v>
      </c>
      <c r="L202" s="12">
        <v>50353</v>
      </c>
      <c r="M202" s="12">
        <v>53340.765625</v>
      </c>
      <c r="N202" s="13">
        <v>102.733</v>
      </c>
      <c r="P202" s="20">
        <v>50353</v>
      </c>
      <c r="Q202" s="20">
        <v>9531.400390625</v>
      </c>
      <c r="R202" s="20">
        <v>19</v>
      </c>
      <c r="S202" s="20">
        <v>19</v>
      </c>
      <c r="T202" s="20">
        <v>597</v>
      </c>
      <c r="U202" s="20">
        <v>597</v>
      </c>
      <c r="V202" s="21">
        <v>3.7367953918874264E-3</v>
      </c>
      <c r="W202" s="21">
        <v>1.8525784835219383E-3</v>
      </c>
      <c r="X202" s="21">
        <v>3.533063136273995E-5</v>
      </c>
      <c r="Y202" s="21">
        <v>1.0712516959756613E-3</v>
      </c>
      <c r="Z202" s="21">
        <v>1.8774321787849864E-3</v>
      </c>
      <c r="AA202" s="21">
        <v>4.3661408424377441</v>
      </c>
      <c r="AC202" s="23">
        <v>0.94398999214172363</v>
      </c>
      <c r="AD202" s="23">
        <v>0.17868885397911072</v>
      </c>
      <c r="AE202" s="23">
        <v>5.6269999593496323E-2</v>
      </c>
      <c r="AF202" s="23">
        <v>0.94398999214172363</v>
      </c>
      <c r="AG202" s="23">
        <v>5.6269999593496323E-2</v>
      </c>
      <c r="AH202" s="23">
        <v>3.1247958540916443E-3</v>
      </c>
      <c r="AI202" s="23">
        <v>1.3398911105468869E-3</v>
      </c>
      <c r="AJ202" s="23">
        <v>3.7026283098384738E-4</v>
      </c>
      <c r="AK202" s="23">
        <v>1.4086657407478419E-3</v>
      </c>
      <c r="AL202" s="23">
        <v>21.389034271240234</v>
      </c>
      <c r="AN202" s="25">
        <v>0.17678999900817871</v>
      </c>
      <c r="AO202" s="25">
        <v>1.3742349110543728E-3</v>
      </c>
      <c r="AP202" s="25">
        <v>6.1586314152410573</v>
      </c>
      <c r="AQ202" s="25">
        <v>1.7226645722985268E-3</v>
      </c>
      <c r="AR202" s="25">
        <v>1.5775152031468381E-3</v>
      </c>
      <c r="AS202" s="25">
        <v>23.46135139465332</v>
      </c>
      <c r="AU202" s="28">
        <v>2190.997802734375</v>
      </c>
      <c r="AV202" s="28">
        <v>0.74435174465179443</v>
      </c>
      <c r="AW202" s="28">
        <v>-0.128221794962883</v>
      </c>
      <c r="AX202" s="29">
        <v>202</v>
      </c>
      <c r="AY202" s="28">
        <v>2190.997802734375</v>
      </c>
      <c r="AZ202" s="28">
        <v>4.2737274169921875</v>
      </c>
      <c r="BA202" s="28">
        <v>9.9999997764825821E-3</v>
      </c>
      <c r="BC202" s="34">
        <v>50353</v>
      </c>
      <c r="BD202" s="35">
        <v>89.019065856933594</v>
      </c>
      <c r="BE202" s="35">
        <v>0.47360369563102722</v>
      </c>
      <c r="BF202" s="33">
        <v>253</v>
      </c>
    </row>
    <row r="203" spans="1:58">
      <c r="A203" s="7">
        <v>202</v>
      </c>
      <c r="C203" s="11" t="s">
        <v>4</v>
      </c>
      <c r="D203" s="11" t="s">
        <v>8</v>
      </c>
      <c r="E203" s="11" t="s">
        <v>12</v>
      </c>
      <c r="F203" s="11" t="s">
        <v>22</v>
      </c>
      <c r="G203" s="11" t="s">
        <v>39</v>
      </c>
      <c r="H203" s="15" t="s">
        <v>244</v>
      </c>
      <c r="I203" s="11" t="s">
        <v>640</v>
      </c>
      <c r="J203" s="11">
        <v>72221000</v>
      </c>
      <c r="K203" s="11">
        <v>72221</v>
      </c>
      <c r="L203" s="12">
        <v>74897</v>
      </c>
      <c r="M203" s="12">
        <v>79341.1171875</v>
      </c>
      <c r="N203" s="13">
        <v>3.3769999999999998</v>
      </c>
      <c r="P203" s="20">
        <v>74897</v>
      </c>
      <c r="Q203" s="20">
        <v>74897</v>
      </c>
      <c r="R203" s="20">
        <v>8885</v>
      </c>
      <c r="S203" s="20">
        <v>8885</v>
      </c>
      <c r="T203" s="20">
        <v>9016</v>
      </c>
      <c r="U203" s="20">
        <v>9016</v>
      </c>
      <c r="V203" s="21">
        <v>5.5582537315785885E-3</v>
      </c>
      <c r="W203" s="21">
        <v>1.455741748213768E-2</v>
      </c>
      <c r="X203" s="21">
        <v>1.6521718353033066E-2</v>
      </c>
      <c r="Y203" s="21">
        <v>1.6178233548998833E-2</v>
      </c>
      <c r="Z203" s="21">
        <v>1.2359589997848603E-2</v>
      </c>
      <c r="AA203" s="21">
        <v>28.743362426757813</v>
      </c>
      <c r="AC203" s="23">
        <v>0.94398999214172363</v>
      </c>
      <c r="AD203" s="23">
        <v>0.94398719072341919</v>
      </c>
      <c r="AE203" s="23">
        <v>1.0994399785995483</v>
      </c>
      <c r="AF203" s="23">
        <v>0.94398999214172363</v>
      </c>
      <c r="AG203" s="23">
        <v>1</v>
      </c>
      <c r="AH203" s="23">
        <v>3.1247958540916443E-3</v>
      </c>
      <c r="AI203" s="23">
        <v>7.0784497074782848E-3</v>
      </c>
      <c r="AJ203" s="23">
        <v>6.580110639333725E-3</v>
      </c>
      <c r="AK203" s="23">
        <v>5.857918613162102E-3</v>
      </c>
      <c r="AL203" s="23">
        <v>88.946029663085938</v>
      </c>
      <c r="AN203" s="25">
        <v>0.30652999877929688</v>
      </c>
      <c r="AO203" s="25">
        <v>2.3827378172427416E-3</v>
      </c>
      <c r="AP203" s="25">
        <v>9.6836280524479736</v>
      </c>
      <c r="AQ203" s="25">
        <v>2.7086606714874506E-3</v>
      </c>
      <c r="AR203" s="25">
        <v>2.5728872229331162E-3</v>
      </c>
      <c r="AS203" s="25">
        <v>38.264869689941406</v>
      </c>
      <c r="AU203" s="28">
        <v>97828.2734375</v>
      </c>
      <c r="AV203" s="28">
        <v>33.235382080078125</v>
      </c>
      <c r="AW203" s="28">
        <v>1.5216007232666016</v>
      </c>
      <c r="AX203" s="29">
        <v>1</v>
      </c>
      <c r="AY203" s="28">
        <v>51266.671875</v>
      </c>
      <c r="AZ203" s="28">
        <v>100</v>
      </c>
      <c r="BA203" s="28">
        <v>0.51513010263442993</v>
      </c>
      <c r="BC203" s="34">
        <v>74897</v>
      </c>
      <c r="BD203" s="35">
        <v>11826.4482421875</v>
      </c>
      <c r="BE203" s="35">
        <v>62.919658660888672</v>
      </c>
      <c r="BF203" s="33">
        <v>6</v>
      </c>
    </row>
    <row r="204" spans="1:58">
      <c r="A204" s="7">
        <v>203</v>
      </c>
      <c r="C204" s="11" t="s">
        <v>4</v>
      </c>
      <c r="D204" s="11" t="s">
        <v>8</v>
      </c>
      <c r="E204" s="11" t="s">
        <v>12</v>
      </c>
      <c r="F204" s="11" t="s">
        <v>22</v>
      </c>
      <c r="G204" s="11" t="s">
        <v>39</v>
      </c>
      <c r="H204" s="15" t="s">
        <v>245</v>
      </c>
      <c r="I204" s="11" t="s">
        <v>641</v>
      </c>
      <c r="J204" s="11">
        <v>72222000</v>
      </c>
      <c r="K204" s="11">
        <v>72222</v>
      </c>
      <c r="L204" s="12">
        <v>63239</v>
      </c>
      <c r="M204" s="12">
        <v>66991.375</v>
      </c>
      <c r="P204" s="20">
        <v>0</v>
      </c>
      <c r="Q204" s="20">
        <v>0</v>
      </c>
      <c r="S204" s="20">
        <v>0</v>
      </c>
      <c r="U204" s="20">
        <v>0</v>
      </c>
      <c r="V204" s="21"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C204" s="23">
        <v>0</v>
      </c>
      <c r="AD204" s="23">
        <v>0</v>
      </c>
      <c r="AE204" s="23">
        <v>0</v>
      </c>
      <c r="AF204" s="23">
        <v>0</v>
      </c>
      <c r="AG204" s="23">
        <v>0</v>
      </c>
      <c r="AH204" s="23">
        <v>0</v>
      </c>
      <c r="AI204" s="23">
        <v>0</v>
      </c>
      <c r="AJ204" s="23">
        <v>0</v>
      </c>
      <c r="AK204" s="23">
        <v>0</v>
      </c>
      <c r="AL204" s="23">
        <v>0</v>
      </c>
      <c r="AN204" s="25">
        <v>0.29903998970985413</v>
      </c>
      <c r="AO204" s="25">
        <v>2.3245159536600113E-3</v>
      </c>
      <c r="AP204" s="25">
        <v>9.818834387284225</v>
      </c>
      <c r="AQ204" s="25">
        <v>2.7464800514280796E-3</v>
      </c>
      <c r="AR204" s="25">
        <v>2.5706975925610699E-3</v>
      </c>
      <c r="AS204" s="25">
        <v>38.232303619384766</v>
      </c>
      <c r="AU204" s="28">
        <v>0</v>
      </c>
      <c r="AV204" s="28">
        <v>0</v>
      </c>
      <c r="AX204" s="29">
        <v>371</v>
      </c>
      <c r="AY204" s="28">
        <v>0</v>
      </c>
      <c r="AZ204" s="28">
        <v>0</v>
      </c>
      <c r="BA204" s="28">
        <v>9.9999997764825821E-3</v>
      </c>
      <c r="BC204" s="34">
        <v>1</v>
      </c>
      <c r="BD204" s="35">
        <v>2.9903997201472521E-3</v>
      </c>
      <c r="BE204" s="35">
        <v>1.5909674402792007E-5</v>
      </c>
      <c r="BF204" s="33">
        <v>388</v>
      </c>
    </row>
    <row r="205" spans="1:58">
      <c r="A205" s="7">
        <v>204</v>
      </c>
      <c r="C205" s="11" t="s">
        <v>4</v>
      </c>
      <c r="D205" s="11" t="s">
        <v>8</v>
      </c>
      <c r="E205" s="11" t="s">
        <v>12</v>
      </c>
      <c r="F205" s="11" t="s">
        <v>22</v>
      </c>
      <c r="G205" s="11" t="s">
        <v>39</v>
      </c>
      <c r="H205" s="15" t="s">
        <v>246</v>
      </c>
      <c r="I205" s="11" t="s">
        <v>642</v>
      </c>
      <c r="J205" s="11">
        <v>72223000</v>
      </c>
      <c r="K205" s="11">
        <v>72223</v>
      </c>
      <c r="L205" s="12">
        <v>119252</v>
      </c>
      <c r="M205" s="12">
        <v>126327.984375</v>
      </c>
      <c r="N205" s="13">
        <v>71.332999999999998</v>
      </c>
      <c r="P205" s="20">
        <v>119252</v>
      </c>
      <c r="Q205" s="20">
        <v>12157.7998046875</v>
      </c>
      <c r="R205" s="20">
        <v>0</v>
      </c>
      <c r="S205" s="20">
        <v>0</v>
      </c>
      <c r="T205" s="20">
        <v>0</v>
      </c>
      <c r="U205" s="20">
        <v>0</v>
      </c>
      <c r="V205" s="21">
        <v>8.8499253615736961E-3</v>
      </c>
      <c r="W205" s="21">
        <v>2.3630608338862658E-3</v>
      </c>
      <c r="X205" s="21">
        <v>0</v>
      </c>
      <c r="Y205" s="21">
        <v>0</v>
      </c>
      <c r="Z205" s="21">
        <v>3.415156954046861E-3</v>
      </c>
      <c r="AA205" s="21">
        <v>7.9422612190246582</v>
      </c>
      <c r="AC205" s="23">
        <v>0.94398999214172363</v>
      </c>
      <c r="AD205" s="23">
        <v>9.6239954233169556E-2</v>
      </c>
      <c r="AE205" s="23">
        <v>0</v>
      </c>
      <c r="AF205" s="23">
        <v>0.94398999214172363</v>
      </c>
      <c r="AG205" s="23">
        <v>0</v>
      </c>
      <c r="AH205" s="23">
        <v>3.1247958540916443E-3</v>
      </c>
      <c r="AI205" s="23">
        <v>7.2165142046287656E-4</v>
      </c>
      <c r="AJ205" s="23">
        <v>0</v>
      </c>
      <c r="AK205" s="23">
        <v>1.049929216686303E-3</v>
      </c>
      <c r="AL205" s="23">
        <v>15.9420166015625</v>
      </c>
      <c r="AN205" s="25">
        <v>0.10327000170946121</v>
      </c>
      <c r="AO205" s="25">
        <v>8.0274470383301377E-4</v>
      </c>
      <c r="AP205" s="25">
        <v>2.2322128705107427</v>
      </c>
      <c r="AQ205" s="25">
        <v>6.2438449822366238E-4</v>
      </c>
      <c r="AR205" s="25">
        <v>6.9868606954660959E-4</v>
      </c>
      <c r="AS205" s="25">
        <v>10.391100883483887</v>
      </c>
      <c r="AU205" s="28">
        <v>1315.6761474609375</v>
      </c>
      <c r="AV205" s="28">
        <v>0.44697710871696472</v>
      </c>
      <c r="AW205" s="28">
        <v>-0.3497147262096405</v>
      </c>
      <c r="AX205" s="29">
        <v>242</v>
      </c>
      <c r="AY205" s="28">
        <v>1315.6761474609375</v>
      </c>
      <c r="AZ205" s="28">
        <v>2.566338062286377</v>
      </c>
      <c r="BA205" s="28">
        <v>9.9999997764825821E-3</v>
      </c>
      <c r="BC205" s="34">
        <v>119252</v>
      </c>
      <c r="BD205" s="35">
        <v>123.15154266357422</v>
      </c>
      <c r="BE205" s="35">
        <v>0.65519696474075317</v>
      </c>
      <c r="BF205" s="33">
        <v>226</v>
      </c>
    </row>
    <row r="206" spans="1:58">
      <c r="A206" s="7">
        <v>205</v>
      </c>
      <c r="C206" s="11" t="s">
        <v>4</v>
      </c>
      <c r="D206" s="11" t="s">
        <v>8</v>
      </c>
      <c r="E206" s="11" t="s">
        <v>12</v>
      </c>
      <c r="F206" s="11" t="s">
        <v>22</v>
      </c>
      <c r="G206" s="11" t="s">
        <v>39</v>
      </c>
      <c r="H206" s="15" t="s">
        <v>247</v>
      </c>
      <c r="I206" s="11" t="s">
        <v>643</v>
      </c>
      <c r="J206" s="11">
        <v>72224000</v>
      </c>
      <c r="K206" s="11">
        <v>72224</v>
      </c>
      <c r="L206" s="12">
        <v>46754</v>
      </c>
      <c r="M206" s="12">
        <v>49528.21484375</v>
      </c>
      <c r="N206" s="13">
        <v>131.86500000000001</v>
      </c>
      <c r="P206" s="20">
        <v>46754</v>
      </c>
      <c r="Q206" s="20">
        <v>2076</v>
      </c>
      <c r="R206" s="20">
        <v>0</v>
      </c>
      <c r="S206" s="20">
        <v>0</v>
      </c>
      <c r="T206" s="20">
        <v>0</v>
      </c>
      <c r="U206" s="20">
        <v>0</v>
      </c>
      <c r="V206" s="21">
        <v>3.4697065129876137E-3</v>
      </c>
      <c r="W206" s="21">
        <v>4.0350345079787076E-4</v>
      </c>
      <c r="X206" s="21">
        <v>0</v>
      </c>
      <c r="Y206" s="21">
        <v>0</v>
      </c>
      <c r="Z206" s="21">
        <v>1.2520037936931138E-3</v>
      </c>
      <c r="AA206" s="21">
        <v>2.9116499423980713</v>
      </c>
      <c r="AC206" s="23">
        <v>0.94398999214172363</v>
      </c>
      <c r="AD206" s="23">
        <v>4.1915502399206161E-2</v>
      </c>
      <c r="AE206" s="23">
        <v>0</v>
      </c>
      <c r="AF206" s="23">
        <v>0.94398999214172363</v>
      </c>
      <c r="AG206" s="23">
        <v>0</v>
      </c>
      <c r="AH206" s="23">
        <v>3.1247958540916443E-3</v>
      </c>
      <c r="AI206" s="23">
        <v>3.1430169474333525E-4</v>
      </c>
      <c r="AJ206" s="23">
        <v>0</v>
      </c>
      <c r="AK206" s="23">
        <v>9.1204560061522834E-4</v>
      </c>
      <c r="AL206" s="23">
        <v>13.848405838012695</v>
      </c>
      <c r="AN206" s="25">
        <v>0.30491000413894653</v>
      </c>
      <c r="AO206" s="25">
        <v>2.370145171880722E-3</v>
      </c>
      <c r="AP206" s="25">
        <v>7.9037241827939502</v>
      </c>
      <c r="AQ206" s="25">
        <v>2.2107940167188644E-3</v>
      </c>
      <c r="AR206" s="25">
        <v>2.2771767682984688E-3</v>
      </c>
      <c r="AS206" s="25">
        <v>33.866962432861328</v>
      </c>
      <c r="AU206" s="28">
        <v>1365.5738525390625</v>
      </c>
      <c r="AV206" s="28">
        <v>0.4639289379119873</v>
      </c>
      <c r="AW206" s="28">
        <v>-0.33354854583740234</v>
      </c>
      <c r="AX206" s="29">
        <v>239</v>
      </c>
      <c r="AY206" s="28">
        <v>1365.5738525390625</v>
      </c>
      <c r="AZ206" s="28">
        <v>2.6636679172515869</v>
      </c>
      <c r="BA206" s="28">
        <v>9.9999997764825821E-3</v>
      </c>
      <c r="BC206" s="34">
        <v>46754</v>
      </c>
      <c r="BD206" s="35">
        <v>142.5576171875</v>
      </c>
      <c r="BE206" s="35">
        <v>0.75844216346740723</v>
      </c>
      <c r="BF206" s="33">
        <v>211</v>
      </c>
    </row>
    <row r="207" spans="1:58">
      <c r="A207" s="7">
        <v>206</v>
      </c>
      <c r="C207" s="11" t="s">
        <v>4</v>
      </c>
      <c r="D207" s="11" t="s">
        <v>8</v>
      </c>
      <c r="E207" s="11" t="s">
        <v>12</v>
      </c>
      <c r="F207" s="11" t="s">
        <v>22</v>
      </c>
      <c r="G207" s="11" t="s">
        <v>39</v>
      </c>
      <c r="H207" s="15" t="s">
        <v>248</v>
      </c>
      <c r="I207" s="11" t="s">
        <v>644</v>
      </c>
      <c r="J207" s="11">
        <v>72225000</v>
      </c>
      <c r="K207" s="11">
        <v>72225</v>
      </c>
      <c r="L207" s="12">
        <v>15327</v>
      </c>
      <c r="M207" s="12">
        <v>16236.4482421875</v>
      </c>
      <c r="N207" s="13">
        <v>182.67</v>
      </c>
      <c r="P207" s="20">
        <v>15327</v>
      </c>
      <c r="Q207" s="20">
        <v>533.79998779296875</v>
      </c>
      <c r="R207" s="20">
        <v>8</v>
      </c>
      <c r="S207" s="20">
        <v>8</v>
      </c>
      <c r="T207" s="20">
        <v>0</v>
      </c>
      <c r="U207" s="20">
        <v>0</v>
      </c>
      <c r="V207" s="21">
        <v>1.1374468449503183E-3</v>
      </c>
      <c r="W207" s="21">
        <v>1.0375247802585363E-4</v>
      </c>
      <c r="X207" s="21">
        <v>1.4876054592605215E-5</v>
      </c>
      <c r="Y207" s="21">
        <v>0</v>
      </c>
      <c r="Z207" s="21">
        <v>4.0905272578548556E-4</v>
      </c>
      <c r="AA207" s="21">
        <v>0.95128971338272095</v>
      </c>
      <c r="AC207" s="23">
        <v>0.94398999214172363</v>
      </c>
      <c r="AD207" s="23">
        <v>3.2876648008823395E-2</v>
      </c>
      <c r="AE207" s="23">
        <v>2.4000001139938831E-3</v>
      </c>
      <c r="AF207" s="23">
        <v>0.94398999214172363</v>
      </c>
      <c r="AG207" s="23">
        <v>2.4000001139938831E-3</v>
      </c>
      <c r="AH207" s="23">
        <v>3.1247958540916443E-3</v>
      </c>
      <c r="AI207" s="23">
        <v>2.4652419961057603E-4</v>
      </c>
      <c r="AJ207" s="23">
        <v>1.5792265912750736E-5</v>
      </c>
      <c r="AK207" s="23">
        <v>8.9547869988371826E-4</v>
      </c>
      <c r="AL207" s="23">
        <v>13.596856117248535</v>
      </c>
      <c r="AN207" s="25">
        <v>0.32552999258041382</v>
      </c>
      <c r="AO207" s="25">
        <v>2.530429745092988E-3</v>
      </c>
      <c r="AP207" s="25">
        <v>10.265700483091788</v>
      </c>
      <c r="AQ207" s="25">
        <v>2.8714754153043032E-3</v>
      </c>
      <c r="AR207" s="25">
        <v>2.7294020805993125E-3</v>
      </c>
      <c r="AS207" s="25">
        <v>40.592613220214844</v>
      </c>
      <c r="AU207" s="28">
        <v>525.04718017578125</v>
      </c>
      <c r="AV207" s="28">
        <v>0.17837525904178619</v>
      </c>
      <c r="AW207" s="28">
        <v>-0.74866539239883423</v>
      </c>
      <c r="AX207" s="29">
        <v>309</v>
      </c>
      <c r="AY207" s="28">
        <v>525.04718017578125</v>
      </c>
      <c r="AZ207" s="28">
        <v>1.0241491794586182</v>
      </c>
      <c r="BA207" s="28">
        <v>9.9999997764825821E-3</v>
      </c>
      <c r="BC207" s="34">
        <v>15327</v>
      </c>
      <c r="BD207" s="35">
        <v>49.89398193359375</v>
      </c>
      <c r="BE207" s="35">
        <v>0.26544845104217529</v>
      </c>
      <c r="BF207" s="33">
        <v>297</v>
      </c>
    </row>
    <row r="208" spans="1:58">
      <c r="A208" s="7">
        <v>207</v>
      </c>
      <c r="C208" s="11" t="s">
        <v>4</v>
      </c>
      <c r="D208" s="11" t="s">
        <v>8</v>
      </c>
      <c r="E208" s="11" t="s">
        <v>12</v>
      </c>
      <c r="F208" s="11" t="s">
        <v>22</v>
      </c>
      <c r="G208" s="11" t="s">
        <v>39</v>
      </c>
      <c r="H208" s="15" t="s">
        <v>249</v>
      </c>
      <c r="I208" s="11" t="s">
        <v>645</v>
      </c>
      <c r="J208" s="11">
        <v>72226000</v>
      </c>
      <c r="K208" s="11">
        <v>72226</v>
      </c>
      <c r="L208" s="12">
        <v>350467</v>
      </c>
      <c r="M208" s="12">
        <v>371262.4375</v>
      </c>
      <c r="N208" s="13">
        <v>98.132999999999996</v>
      </c>
      <c r="P208" s="20">
        <v>350467</v>
      </c>
      <c r="Q208" s="20">
        <v>30014</v>
      </c>
      <c r="R208" s="20">
        <v>0</v>
      </c>
      <c r="S208" s="20">
        <v>0</v>
      </c>
      <c r="T208" s="20">
        <v>0</v>
      </c>
      <c r="U208" s="20">
        <v>0</v>
      </c>
      <c r="V208" s="21">
        <v>2.6008846238255501E-2</v>
      </c>
      <c r="W208" s="21">
        <v>5.8336961083114147E-3</v>
      </c>
      <c r="X208" s="21">
        <v>0</v>
      </c>
      <c r="Y208" s="21">
        <v>0</v>
      </c>
      <c r="Z208" s="21">
        <v>9.8520104785676504E-3</v>
      </c>
      <c r="AA208" s="21">
        <v>22.91175651550293</v>
      </c>
      <c r="AC208" s="23">
        <v>0.94398999214172363</v>
      </c>
      <c r="AD208" s="23">
        <v>8.0843083560466766E-2</v>
      </c>
      <c r="AE208" s="23">
        <v>0</v>
      </c>
      <c r="AF208" s="23">
        <v>0.94398999214172363</v>
      </c>
      <c r="AG208" s="23">
        <v>0</v>
      </c>
      <c r="AH208" s="23">
        <v>3.1247958540916443E-3</v>
      </c>
      <c r="AI208" s="23">
        <v>6.0619856230914593E-4</v>
      </c>
      <c r="AJ208" s="23">
        <v>0</v>
      </c>
      <c r="AK208" s="23">
        <v>1.0108496333139125E-3</v>
      </c>
      <c r="AL208" s="23">
        <v>15.348635673522949</v>
      </c>
      <c r="AN208" s="25">
        <v>8.2180000841617584E-2</v>
      </c>
      <c r="AO208" s="25">
        <v>6.388066103681922E-4</v>
      </c>
      <c r="AP208" s="25">
        <v>1.2784802516882754</v>
      </c>
      <c r="AQ208" s="25">
        <v>3.5761072649620473E-4</v>
      </c>
      <c r="AR208" s="25">
        <v>4.7475174430257924E-4</v>
      </c>
      <c r="AS208" s="25">
        <v>7.0606722831726074</v>
      </c>
      <c r="AU208" s="28">
        <v>2482.985595703125</v>
      </c>
      <c r="AV208" s="28">
        <v>0.84354931116104126</v>
      </c>
      <c r="AW208" s="28">
        <v>-7.388952374458313E-2</v>
      </c>
      <c r="AX208" s="29">
        <v>194</v>
      </c>
      <c r="AY208" s="28">
        <v>2482.985595703125</v>
      </c>
      <c r="AZ208" s="28">
        <v>4.8432745933532715</v>
      </c>
      <c r="BA208" s="28">
        <v>9.9999997764825821E-3</v>
      </c>
      <c r="BC208" s="34">
        <v>350467</v>
      </c>
      <c r="BD208" s="35">
        <v>288.01376342773437</v>
      </c>
      <c r="BE208" s="35">
        <v>1.5323052406311035</v>
      </c>
      <c r="BF208" s="33">
        <v>171</v>
      </c>
    </row>
    <row r="209" spans="1:58">
      <c r="A209" s="7">
        <v>208</v>
      </c>
      <c r="C209" s="11" t="s">
        <v>4</v>
      </c>
      <c r="D209" s="11" t="s">
        <v>8</v>
      </c>
      <c r="E209" s="11" t="s">
        <v>12</v>
      </c>
      <c r="F209" s="11" t="s">
        <v>22</v>
      </c>
      <c r="G209" s="11" t="s">
        <v>39</v>
      </c>
      <c r="H209" s="15" t="s">
        <v>250</v>
      </c>
      <c r="I209" s="11" t="s">
        <v>646</v>
      </c>
      <c r="J209" s="11">
        <v>72227000</v>
      </c>
      <c r="K209" s="11">
        <v>72227</v>
      </c>
      <c r="L209" s="12">
        <v>100500</v>
      </c>
      <c r="M209" s="12">
        <v>106463.3046875</v>
      </c>
      <c r="N209" s="13">
        <v>84.570999999999998</v>
      </c>
      <c r="P209" s="20">
        <v>100500</v>
      </c>
      <c r="Q209" s="20">
        <v>2143</v>
      </c>
      <c r="R209" s="20">
        <v>0</v>
      </c>
      <c r="S209" s="20">
        <v>0</v>
      </c>
      <c r="T209" s="20">
        <v>0</v>
      </c>
      <c r="U209" s="20">
        <v>0</v>
      </c>
      <c r="V209" s="21">
        <v>7.4583031237125397E-3</v>
      </c>
      <c r="W209" s="21">
        <v>4.1652595973573625E-4</v>
      </c>
      <c r="X209" s="21">
        <v>0</v>
      </c>
      <c r="Y209" s="21">
        <v>0</v>
      </c>
      <c r="Z209" s="21">
        <v>2.6162914434848614E-3</v>
      </c>
      <c r="AA209" s="21">
        <v>6.0844264030456543</v>
      </c>
      <c r="AC209" s="23">
        <v>0.94398999214172363</v>
      </c>
      <c r="AD209" s="23">
        <v>2.0129000768065453E-2</v>
      </c>
      <c r="AE209" s="23">
        <v>0</v>
      </c>
      <c r="AF209" s="23">
        <v>0.94398999214172363</v>
      </c>
      <c r="AG209" s="23">
        <v>0</v>
      </c>
      <c r="AH209" s="23">
        <v>3.1247958540916443E-3</v>
      </c>
      <c r="AI209" s="23">
        <v>1.5093649562913924E-4</v>
      </c>
      <c r="AJ209" s="23">
        <v>0</v>
      </c>
      <c r="AK209" s="23">
        <v>8.5674819160323572E-4</v>
      </c>
      <c r="AL209" s="23">
        <v>13.00877571105957</v>
      </c>
      <c r="AN209" s="25">
        <v>7.9630002379417419E-2</v>
      </c>
      <c r="AO209" s="25">
        <v>6.1898480635136366E-4</v>
      </c>
      <c r="AP209" s="25">
        <v>8.6979257451629763</v>
      </c>
      <c r="AQ209" s="25">
        <v>2.4329444859176874E-3</v>
      </c>
      <c r="AR209" s="25">
        <v>1.6772823467774917E-3</v>
      </c>
      <c r="AS209" s="25">
        <v>24.945123672485352</v>
      </c>
      <c r="AU209" s="28">
        <v>1974.429931640625</v>
      </c>
      <c r="AV209" s="28">
        <v>0.67077678442001343</v>
      </c>
      <c r="AW209" s="28">
        <v>-0.17342197895050049</v>
      </c>
      <c r="AX209" s="29">
        <v>209</v>
      </c>
      <c r="AY209" s="28">
        <v>1974.429931640625</v>
      </c>
      <c r="AZ209" s="28">
        <v>3.8512933254241943</v>
      </c>
      <c r="BA209" s="28">
        <v>9.9999997764825821E-3</v>
      </c>
      <c r="BC209" s="34">
        <v>100500</v>
      </c>
      <c r="BD209" s="35">
        <v>80.028152465820313</v>
      </c>
      <c r="BE209" s="35">
        <v>0.42576974630355835</v>
      </c>
      <c r="BF209" s="33">
        <v>258</v>
      </c>
    </row>
    <row r="210" spans="1:58">
      <c r="A210" s="7">
        <v>209</v>
      </c>
      <c r="C210" s="11" t="s">
        <v>4</v>
      </c>
      <c r="D210" s="11" t="s">
        <v>8</v>
      </c>
      <c r="E210" s="11" t="s">
        <v>12</v>
      </c>
      <c r="F210" s="11" t="s">
        <v>22</v>
      </c>
      <c r="G210" s="11" t="s">
        <v>39</v>
      </c>
      <c r="H210" s="15" t="s">
        <v>251</v>
      </c>
      <c r="I210" s="11" t="s">
        <v>647</v>
      </c>
      <c r="J210" s="11">
        <v>72228000</v>
      </c>
      <c r="K210" s="11">
        <v>72228</v>
      </c>
      <c r="L210" s="12">
        <v>34905</v>
      </c>
      <c r="M210" s="12">
        <v>36976.13671875</v>
      </c>
      <c r="N210" s="13">
        <v>6.2149999999999999</v>
      </c>
      <c r="P210" s="20">
        <v>34905</v>
      </c>
      <c r="Q210" s="20">
        <v>34905</v>
      </c>
      <c r="R210" s="20">
        <v>6134</v>
      </c>
      <c r="S210" s="20">
        <v>6134</v>
      </c>
      <c r="T210" s="20">
        <v>319</v>
      </c>
      <c r="U210" s="20">
        <v>319</v>
      </c>
      <c r="V210" s="21">
        <v>2.5903687346726656E-3</v>
      </c>
      <c r="W210" s="21">
        <v>6.7843389697372913E-3</v>
      </c>
      <c r="X210" s="21">
        <v>1.1406214907765388E-2</v>
      </c>
      <c r="Y210" s="21">
        <v>5.7241087779402733E-4</v>
      </c>
      <c r="Z210" s="21">
        <v>4.7416567816295965E-3</v>
      </c>
      <c r="AA210" s="21">
        <v>11.027158737182617</v>
      </c>
      <c r="AC210" s="23">
        <v>0.94398999214172363</v>
      </c>
      <c r="AD210" s="23">
        <v>0.94398719072341919</v>
      </c>
      <c r="AE210" s="23">
        <v>0.85041999816894531</v>
      </c>
      <c r="AF210" s="23">
        <v>0.94398999214172363</v>
      </c>
      <c r="AG210" s="23">
        <v>0.85041999816894531</v>
      </c>
      <c r="AH210" s="23">
        <v>3.1247958540916443E-3</v>
      </c>
      <c r="AI210" s="23">
        <v>7.0784497074782848E-3</v>
      </c>
      <c r="AJ210" s="23">
        <v>5.5958577431738377E-3</v>
      </c>
      <c r="AK210" s="23">
        <v>5.4605923097090052E-3</v>
      </c>
      <c r="AL210" s="23">
        <v>82.913070678710938</v>
      </c>
      <c r="AN210" s="25">
        <v>0.34272998571395874</v>
      </c>
      <c r="AO210" s="25">
        <v>2.6641297154128551E-3</v>
      </c>
      <c r="AP210" s="25">
        <v>10.711451996826236</v>
      </c>
      <c r="AQ210" s="25">
        <v>2.9961590189486742E-3</v>
      </c>
      <c r="AR210" s="25">
        <v>2.8578417362695513E-3</v>
      </c>
      <c r="AS210" s="25">
        <v>42.502811431884766</v>
      </c>
      <c r="AU210" s="28">
        <v>38860.1328125</v>
      </c>
      <c r="AV210" s="28">
        <v>13.202025413513184</v>
      </c>
      <c r="AW210" s="28">
        <v>1.1206405162811279</v>
      </c>
      <c r="AX210" s="29">
        <v>30</v>
      </c>
      <c r="AY210" s="28">
        <v>38860.1328125</v>
      </c>
      <c r="AZ210" s="28">
        <v>75.79998779296875</v>
      </c>
      <c r="BA210" s="28">
        <v>0.76309758424758911</v>
      </c>
      <c r="BC210" s="34">
        <v>34905</v>
      </c>
      <c r="BD210" s="35">
        <v>9128.9287109375</v>
      </c>
      <c r="BE210" s="35">
        <v>48.568183898925781</v>
      </c>
      <c r="BF210" s="33">
        <v>10</v>
      </c>
    </row>
    <row r="211" spans="1:58">
      <c r="A211" s="7">
        <v>210</v>
      </c>
      <c r="C211" s="11" t="s">
        <v>4</v>
      </c>
      <c r="D211" s="11" t="s">
        <v>8</v>
      </c>
      <c r="E211" s="11" t="s">
        <v>12</v>
      </c>
      <c r="F211" s="11" t="s">
        <v>22</v>
      </c>
      <c r="G211" s="11" t="s">
        <v>39</v>
      </c>
      <c r="H211" s="15" t="s">
        <v>252</v>
      </c>
      <c r="I211" s="11" t="s">
        <v>648</v>
      </c>
      <c r="J211" s="11">
        <v>72229000</v>
      </c>
      <c r="K211" s="11">
        <v>72229</v>
      </c>
      <c r="L211" s="12">
        <v>18426</v>
      </c>
      <c r="M211" s="12">
        <v>19519.33203125</v>
      </c>
      <c r="P211" s="20">
        <v>0</v>
      </c>
      <c r="Q211" s="20">
        <v>0</v>
      </c>
      <c r="S211" s="20">
        <v>0</v>
      </c>
      <c r="U211" s="20">
        <v>0</v>
      </c>
      <c r="V211" s="21">
        <v>0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C211" s="23">
        <v>0</v>
      </c>
      <c r="AD211" s="23">
        <v>0</v>
      </c>
      <c r="AE211" s="23">
        <v>0</v>
      </c>
      <c r="AF211" s="23">
        <v>0</v>
      </c>
      <c r="AG211" s="23">
        <v>0</v>
      </c>
      <c r="AH211" s="23">
        <v>0</v>
      </c>
      <c r="AI211" s="23">
        <v>0</v>
      </c>
      <c r="AJ211" s="23">
        <v>0</v>
      </c>
      <c r="AK211" s="23">
        <v>0</v>
      </c>
      <c r="AL211" s="23">
        <v>0</v>
      </c>
      <c r="AN211" s="25">
        <v>0.36221998929977417</v>
      </c>
      <c r="AO211" s="25">
        <v>2.8156307525932789E-3</v>
      </c>
      <c r="AP211" s="25">
        <v>11.019015114578254</v>
      </c>
      <c r="AQ211" s="25">
        <v>3.0821892432868481E-3</v>
      </c>
      <c r="AR211" s="25">
        <v>2.9711458934525E-3</v>
      </c>
      <c r="AS211" s="25">
        <v>44.187908172607422</v>
      </c>
      <c r="AU211" s="28">
        <v>0</v>
      </c>
      <c r="AV211" s="28">
        <v>0</v>
      </c>
      <c r="AX211" s="29">
        <v>371</v>
      </c>
      <c r="AY211" s="28">
        <v>0</v>
      </c>
      <c r="AZ211" s="28">
        <v>0</v>
      </c>
      <c r="BA211" s="28">
        <v>9.9999997764825821E-3</v>
      </c>
      <c r="BC211" s="34">
        <v>1</v>
      </c>
      <c r="BD211" s="35">
        <v>3.6221998743712902E-3</v>
      </c>
      <c r="BE211" s="35">
        <v>1.9271008568466641E-5</v>
      </c>
      <c r="BF211" s="33">
        <v>382</v>
      </c>
    </row>
    <row r="212" spans="1:58">
      <c r="A212" s="7">
        <v>211</v>
      </c>
      <c r="C212" s="11" t="s">
        <v>4</v>
      </c>
      <c r="D212" s="11" t="s">
        <v>8</v>
      </c>
      <c r="E212" s="11" t="s">
        <v>12</v>
      </c>
      <c r="F212" s="11" t="s">
        <v>22</v>
      </c>
      <c r="G212" s="11" t="s">
        <v>39</v>
      </c>
      <c r="H212" s="15" t="s">
        <v>253</v>
      </c>
      <c r="I212" s="11" t="s">
        <v>649</v>
      </c>
      <c r="J212" s="11">
        <v>72230000</v>
      </c>
      <c r="K212" s="11">
        <v>72230</v>
      </c>
      <c r="L212" s="12">
        <v>331320</v>
      </c>
      <c r="M212" s="12">
        <v>350979.34375</v>
      </c>
      <c r="N212" s="13">
        <v>93.191999999999993</v>
      </c>
      <c r="P212" s="20">
        <v>331320</v>
      </c>
      <c r="Q212" s="20">
        <v>7609</v>
      </c>
      <c r="R212" s="20">
        <v>0</v>
      </c>
      <c r="S212" s="20">
        <v>0</v>
      </c>
      <c r="T212" s="20">
        <v>0</v>
      </c>
      <c r="U212" s="20">
        <v>0</v>
      </c>
      <c r="V212" s="21">
        <v>2.4587910622358322E-2</v>
      </c>
      <c r="W212" s="21">
        <v>1.4789295382797718E-3</v>
      </c>
      <c r="X212" s="21">
        <v>0</v>
      </c>
      <c r="Y212" s="21">
        <v>0</v>
      </c>
      <c r="Z212" s="21">
        <v>8.6427544074836066E-3</v>
      </c>
      <c r="AA212" s="21">
        <v>20.099519729614258</v>
      </c>
      <c r="AC212" s="23">
        <v>0.94398999214172363</v>
      </c>
      <c r="AD212" s="23">
        <v>2.1679338067770004E-2</v>
      </c>
      <c r="AE212" s="23">
        <v>0</v>
      </c>
      <c r="AF212" s="23">
        <v>0.94398999214172363</v>
      </c>
      <c r="AG212" s="23">
        <v>0</v>
      </c>
      <c r="AH212" s="23">
        <v>3.1247958540916443E-3</v>
      </c>
      <c r="AI212" s="23">
        <v>1.6256164235528558E-4</v>
      </c>
      <c r="AJ212" s="23">
        <v>0</v>
      </c>
      <c r="AK212" s="23">
        <v>8.6068318202240561E-4</v>
      </c>
      <c r="AL212" s="23">
        <v>13.068524360656738</v>
      </c>
      <c r="AN212" s="25">
        <v>3.8679998368024826E-2</v>
      </c>
      <c r="AO212" s="25">
        <v>3.0066975159570575E-4</v>
      </c>
      <c r="AP212" s="25">
        <v>2.8228514482549447</v>
      </c>
      <c r="AQ212" s="25">
        <v>7.89595243986696E-4</v>
      </c>
      <c r="AR212" s="25">
        <v>5.859179034028749E-4</v>
      </c>
      <c r="AS212" s="25">
        <v>8.7139739990234375</v>
      </c>
      <c r="AU212" s="28">
        <v>2288.908935546875</v>
      </c>
      <c r="AV212" s="28">
        <v>0.77761530876159668</v>
      </c>
      <c r="AW212" s="28">
        <v>-0.10923519730567932</v>
      </c>
      <c r="AX212" s="29">
        <v>198</v>
      </c>
      <c r="AY212" s="28">
        <v>2288.908935546875</v>
      </c>
      <c r="AZ212" s="28">
        <v>4.4647111892700195</v>
      </c>
      <c r="BA212" s="28">
        <v>9.9999997764825821E-3</v>
      </c>
      <c r="BC212" s="34">
        <v>331320</v>
      </c>
      <c r="BD212" s="35">
        <v>128.15457153320312</v>
      </c>
      <c r="BE212" s="35">
        <v>0.68181437253952026</v>
      </c>
      <c r="BF212" s="33">
        <v>224</v>
      </c>
    </row>
    <row r="213" spans="1:58">
      <c r="A213" s="7">
        <v>212</v>
      </c>
      <c r="C213" s="11" t="s">
        <v>4</v>
      </c>
      <c r="D213" s="11" t="s">
        <v>8</v>
      </c>
      <c r="E213" s="11" t="s">
        <v>12</v>
      </c>
      <c r="F213" s="11" t="s">
        <v>22</v>
      </c>
      <c r="G213" s="11" t="s">
        <v>39</v>
      </c>
      <c r="H213" s="15" t="s">
        <v>254</v>
      </c>
      <c r="I213" s="11" t="s">
        <v>650</v>
      </c>
      <c r="J213" s="11">
        <v>72231000</v>
      </c>
      <c r="K213" s="11">
        <v>72231</v>
      </c>
      <c r="L213" s="12">
        <v>50047</v>
      </c>
      <c r="M213" s="12">
        <v>53016.609375</v>
      </c>
      <c r="N213" s="13">
        <v>5.6</v>
      </c>
      <c r="P213" s="20">
        <v>50047</v>
      </c>
      <c r="Q213" s="20">
        <v>52747</v>
      </c>
      <c r="R213" s="20">
        <v>5092</v>
      </c>
      <c r="S213" s="20">
        <v>5092</v>
      </c>
      <c r="T213" s="20">
        <v>4999</v>
      </c>
      <c r="U213" s="20">
        <v>4999</v>
      </c>
      <c r="V213" s="21">
        <v>3.7140864878892899E-3</v>
      </c>
      <c r="W213" s="21">
        <v>1.0252214036881924E-2</v>
      </c>
      <c r="X213" s="21">
        <v>9.4686085358262062E-3</v>
      </c>
      <c r="Y213" s="21">
        <v>8.9701628312468529E-3</v>
      </c>
      <c r="Z213" s="21">
        <v>7.5009358721489644E-3</v>
      </c>
      <c r="AA213" s="21">
        <v>17.444116592407227</v>
      </c>
      <c r="AC213" s="23">
        <v>0.94398999214172363</v>
      </c>
      <c r="AD213" s="23">
        <v>0.99491465091705322</v>
      </c>
      <c r="AE213" s="23">
        <v>0.92750000953674316</v>
      </c>
      <c r="AF213" s="23">
        <v>0.94398999214172363</v>
      </c>
      <c r="AG213" s="23">
        <v>0.92750000953674316</v>
      </c>
      <c r="AH213" s="23">
        <v>3.1247958540916443E-3</v>
      </c>
      <c r="AI213" s="23">
        <v>7.4603273533284664E-3</v>
      </c>
      <c r="AJ213" s="23">
        <v>6.1030527576804161E-3</v>
      </c>
      <c r="AK213" s="23">
        <v>5.7945999715026258E-3</v>
      </c>
      <c r="AL213" s="23">
        <v>87.984603881835938</v>
      </c>
      <c r="AN213" s="25">
        <v>0.29846999049186707</v>
      </c>
      <c r="AO213" s="25">
        <v>2.3200851865112782E-3</v>
      </c>
      <c r="AP213" s="25">
        <v>4.0398039506906285</v>
      </c>
      <c r="AQ213" s="25">
        <v>1.1299956822767854E-3</v>
      </c>
      <c r="AR213" s="25">
        <v>1.62576501533778E-3</v>
      </c>
      <c r="AS213" s="25">
        <v>24.178939819335938</v>
      </c>
      <c r="AU213" s="28">
        <v>37110.16796875</v>
      </c>
      <c r="AV213" s="28">
        <v>12.60750675201416</v>
      </c>
      <c r="AW213" s="28">
        <v>1.1006292104721069</v>
      </c>
      <c r="AX213" s="29">
        <v>33</v>
      </c>
      <c r="AY213" s="28">
        <v>37110.16796875</v>
      </c>
      <c r="AZ213" s="28">
        <v>72.38653564453125</v>
      </c>
      <c r="BA213" s="28">
        <v>0.44180870056152344</v>
      </c>
      <c r="BC213" s="34">
        <v>50047</v>
      </c>
      <c r="BD213" s="35">
        <v>6599.52978515625</v>
      </c>
      <c r="BE213" s="35">
        <v>35.111148834228516</v>
      </c>
      <c r="BF213" s="33">
        <v>32</v>
      </c>
    </row>
    <row r="214" spans="1:58">
      <c r="A214" s="7">
        <v>213</v>
      </c>
      <c r="C214" s="11" t="s">
        <v>4</v>
      </c>
      <c r="D214" s="11" t="s">
        <v>8</v>
      </c>
      <c r="E214" s="11" t="s">
        <v>12</v>
      </c>
      <c r="F214" s="11" t="s">
        <v>22</v>
      </c>
      <c r="G214" s="11" t="s">
        <v>39</v>
      </c>
      <c r="H214" s="15" t="s">
        <v>255</v>
      </c>
      <c r="I214" s="11" t="s">
        <v>651</v>
      </c>
      <c r="J214" s="11">
        <v>72232000</v>
      </c>
      <c r="K214" s="11">
        <v>72232</v>
      </c>
      <c r="L214" s="12">
        <v>113178</v>
      </c>
      <c r="M214" s="12">
        <v>119893.5703125</v>
      </c>
      <c r="P214" s="20">
        <v>113178</v>
      </c>
      <c r="Q214" s="20">
        <v>769</v>
      </c>
      <c r="R214" s="20">
        <v>18</v>
      </c>
      <c r="S214" s="20">
        <v>18</v>
      </c>
      <c r="T214" s="20">
        <v>33</v>
      </c>
      <c r="U214" s="20">
        <v>33</v>
      </c>
      <c r="V214" s="21">
        <v>8.3991624414920807E-3</v>
      </c>
      <c r="W214" s="21">
        <v>1.494673197157681E-4</v>
      </c>
      <c r="X214" s="21">
        <v>3.3471122151240706E-5</v>
      </c>
      <c r="Y214" s="21">
        <v>5.9214919019723311E-5</v>
      </c>
      <c r="Z214" s="21">
        <v>2.9165316360659811E-3</v>
      </c>
      <c r="AA214" s="21">
        <v>6.7826623916625977</v>
      </c>
      <c r="AC214" s="23">
        <v>0.94398999214172363</v>
      </c>
      <c r="AD214" s="23">
        <v>6.4140218310058117E-3</v>
      </c>
      <c r="AE214" s="23">
        <v>2.0699999295175076E-3</v>
      </c>
      <c r="AF214" s="23">
        <v>0.94398999214172363</v>
      </c>
      <c r="AG214" s="23">
        <v>2.0699999295175076E-3</v>
      </c>
      <c r="AH214" s="23">
        <v>3.1247958540916443E-3</v>
      </c>
      <c r="AI214" s="23">
        <v>4.8095284000737593E-5</v>
      </c>
      <c r="AJ214" s="23">
        <v>1.3620828212879132E-5</v>
      </c>
      <c r="AK214" s="23">
        <v>8.2743601725528788E-4</v>
      </c>
      <c r="AL214" s="23">
        <v>12.563702583312988</v>
      </c>
      <c r="AN214" s="25">
        <v>6.9830000400543213E-2</v>
      </c>
      <c r="AO214" s="25">
        <v>5.428068689070642E-4</v>
      </c>
      <c r="AP214" s="25">
        <v>1.361312566876709</v>
      </c>
      <c r="AQ214" s="25">
        <v>3.8078019861131907E-4</v>
      </c>
      <c r="AR214" s="25">
        <v>4.4827752043862559E-4</v>
      </c>
      <c r="AS214" s="25">
        <v>6.666938304901123</v>
      </c>
      <c r="AU214" s="28">
        <v>568.12548828125</v>
      </c>
      <c r="AV214" s="28">
        <v>0.19301033020019531</v>
      </c>
      <c r="AW214" s="28">
        <v>-0.71441942453384399</v>
      </c>
      <c r="AX214" s="29">
        <v>304</v>
      </c>
      <c r="AY214" s="28">
        <v>568.12548828125</v>
      </c>
      <c r="AZ214" s="28">
        <v>1.1081770658493042</v>
      </c>
      <c r="BA214" s="28">
        <v>9.9999997764825821E-3</v>
      </c>
      <c r="BC214" s="34">
        <v>113178</v>
      </c>
      <c r="BD214" s="35">
        <v>79.032196044921875</v>
      </c>
      <c r="BE214" s="35">
        <v>0.42047104239463806</v>
      </c>
      <c r="BF214" s="33">
        <v>259</v>
      </c>
    </row>
    <row r="215" spans="1:58">
      <c r="A215" s="7">
        <v>214</v>
      </c>
      <c r="C215" s="11" t="s">
        <v>4</v>
      </c>
      <c r="D215" s="11" t="s">
        <v>8</v>
      </c>
      <c r="E215" s="11" t="s">
        <v>12</v>
      </c>
      <c r="F215" s="11" t="s">
        <v>22</v>
      </c>
      <c r="G215" s="11" t="s">
        <v>39</v>
      </c>
      <c r="H215" s="15" t="s">
        <v>256</v>
      </c>
      <c r="I215" s="11" t="s">
        <v>652</v>
      </c>
      <c r="J215" s="11">
        <v>72233000</v>
      </c>
      <c r="K215" s="11">
        <v>72233</v>
      </c>
      <c r="L215" s="12">
        <v>27676</v>
      </c>
      <c r="M215" s="12">
        <v>29318.193359375</v>
      </c>
      <c r="P215" s="20">
        <v>0</v>
      </c>
      <c r="Q215" s="20">
        <v>0</v>
      </c>
      <c r="S215" s="20">
        <v>0</v>
      </c>
      <c r="U215" s="20">
        <v>0</v>
      </c>
      <c r="V215" s="21">
        <v>0</v>
      </c>
      <c r="W215" s="21">
        <v>0</v>
      </c>
      <c r="X215" s="21">
        <v>0</v>
      </c>
      <c r="Y215" s="21">
        <v>0</v>
      </c>
      <c r="Z215" s="21">
        <v>0</v>
      </c>
      <c r="AA215" s="21">
        <v>0</v>
      </c>
      <c r="AC215" s="23">
        <v>0</v>
      </c>
      <c r="AD215" s="23">
        <v>0</v>
      </c>
      <c r="AE215" s="23">
        <v>0</v>
      </c>
      <c r="AF215" s="23">
        <v>0</v>
      </c>
      <c r="AG215" s="23">
        <v>0</v>
      </c>
      <c r="AH215" s="23">
        <v>0</v>
      </c>
      <c r="AI215" s="23">
        <v>0</v>
      </c>
      <c r="AJ215" s="23">
        <v>0</v>
      </c>
      <c r="AK215" s="23">
        <v>0</v>
      </c>
      <c r="AL215" s="23">
        <v>0</v>
      </c>
      <c r="AN215" s="25">
        <v>0.26438000798225403</v>
      </c>
      <c r="AO215" s="25">
        <v>2.0550948102027178E-3</v>
      </c>
      <c r="AP215" s="25">
        <v>7.2647220693450736</v>
      </c>
      <c r="AQ215" s="25">
        <v>2.0320552866905928E-3</v>
      </c>
      <c r="AR215" s="25">
        <v>2.0416531271597402E-3</v>
      </c>
      <c r="AS215" s="25">
        <v>30.364171981811523</v>
      </c>
      <c r="AU215" s="28">
        <v>0</v>
      </c>
      <c r="AV215" s="28">
        <v>0</v>
      </c>
      <c r="AX215" s="29">
        <v>371</v>
      </c>
      <c r="AY215" s="28">
        <v>0</v>
      </c>
      <c r="AZ215" s="28">
        <v>0</v>
      </c>
      <c r="BA215" s="28">
        <v>9.9999997764825821E-3</v>
      </c>
      <c r="BC215" s="34">
        <v>1</v>
      </c>
      <c r="BD215" s="35">
        <v>2.6438001077622175E-3</v>
      </c>
      <c r="BE215" s="35">
        <v>1.4065678442420904E-5</v>
      </c>
      <c r="BF215" s="33">
        <v>394</v>
      </c>
    </row>
    <row r="216" spans="1:58">
      <c r="A216" s="7">
        <v>215</v>
      </c>
      <c r="C216" s="11" t="s">
        <v>4</v>
      </c>
      <c r="D216" s="11" t="s">
        <v>8</v>
      </c>
      <c r="E216" s="11" t="s">
        <v>12</v>
      </c>
      <c r="F216" s="11" t="s">
        <v>22</v>
      </c>
      <c r="G216" s="11" t="s">
        <v>39</v>
      </c>
      <c r="H216" s="15" t="s">
        <v>257</v>
      </c>
      <c r="I216" s="11" t="s">
        <v>653</v>
      </c>
      <c r="J216" s="11">
        <v>72234000</v>
      </c>
      <c r="K216" s="11">
        <v>72234</v>
      </c>
      <c r="L216" s="12">
        <v>101571</v>
      </c>
      <c r="M216" s="12">
        <v>107597.859375</v>
      </c>
      <c r="N216" s="13">
        <v>106.462</v>
      </c>
      <c r="P216" s="20">
        <v>101571</v>
      </c>
      <c r="Q216" s="20">
        <v>1142</v>
      </c>
      <c r="R216" s="20">
        <v>30</v>
      </c>
      <c r="S216" s="20">
        <v>30</v>
      </c>
      <c r="T216" s="20">
        <v>398</v>
      </c>
      <c r="U216" s="20">
        <v>398</v>
      </c>
      <c r="V216" s="21">
        <v>7.5377840548753738E-3</v>
      </c>
      <c r="W216" s="21">
        <v>2.2196577629074454E-4</v>
      </c>
      <c r="X216" s="21">
        <v>5.5785203585401177E-5</v>
      </c>
      <c r="Y216" s="21">
        <v>7.1416777791455388E-4</v>
      </c>
      <c r="Z216" s="21">
        <v>2.8139028844542131E-3</v>
      </c>
      <c r="AA216" s="21">
        <v>6.5439896583557129</v>
      </c>
      <c r="AC216" s="23">
        <v>0.94398999214172363</v>
      </c>
      <c r="AD216" s="23">
        <v>1.0613594204187393E-2</v>
      </c>
      <c r="AE216" s="23">
        <v>1.9379999488592148E-2</v>
      </c>
      <c r="AF216" s="23">
        <v>0.94398999214172363</v>
      </c>
      <c r="AG216" s="23">
        <v>1.9379999488592148E-2</v>
      </c>
      <c r="AH216" s="23">
        <v>3.1247958540916443E-3</v>
      </c>
      <c r="AI216" s="23">
        <v>7.958560308907181E-5</v>
      </c>
      <c r="AJ216" s="23">
        <v>1.2752253678627312E-4</v>
      </c>
      <c r="AK216" s="23">
        <v>8.8407536028081637E-4</v>
      </c>
      <c r="AL216" s="23">
        <v>13.423708915710449</v>
      </c>
      <c r="AN216" s="25">
        <v>0.12992000579833984</v>
      </c>
      <c r="AO216" s="25">
        <v>1.0099022183567286E-3</v>
      </c>
      <c r="AP216" s="25">
        <v>10.767430195619461</v>
      </c>
      <c r="AQ216" s="25">
        <v>3.0118168797343969E-3</v>
      </c>
      <c r="AR216" s="25">
        <v>2.1778561625069677E-3</v>
      </c>
      <c r="AS216" s="25">
        <v>32.38983154296875</v>
      </c>
      <c r="AU216" s="28">
        <v>2845.272216796875</v>
      </c>
      <c r="AV216" s="28">
        <v>0.96662962436676025</v>
      </c>
      <c r="AW216" s="28">
        <v>-1.4739898964762688E-2</v>
      </c>
      <c r="AX216" s="29">
        <v>187</v>
      </c>
      <c r="AY216" s="28">
        <v>2845.272216796875</v>
      </c>
      <c r="AZ216" s="28">
        <v>5.5499453544616699</v>
      </c>
      <c r="BA216" s="28">
        <v>9.9999997764825821E-3</v>
      </c>
      <c r="BC216" s="34">
        <v>101571</v>
      </c>
      <c r="BD216" s="35">
        <v>131.96104431152344</v>
      </c>
      <c r="BE216" s="35">
        <v>0.70206576585769653</v>
      </c>
      <c r="BF216" s="33">
        <v>219</v>
      </c>
    </row>
    <row r="217" spans="1:58">
      <c r="A217" s="7">
        <v>216</v>
      </c>
      <c r="C217" s="11" t="s">
        <v>4</v>
      </c>
      <c r="D217" s="11" t="s">
        <v>8</v>
      </c>
      <c r="E217" s="11" t="s">
        <v>12</v>
      </c>
      <c r="F217" s="11" t="s">
        <v>22</v>
      </c>
      <c r="G217" s="11" t="s">
        <v>39</v>
      </c>
      <c r="H217" s="15" t="s">
        <v>258</v>
      </c>
      <c r="I217" s="11" t="s">
        <v>654</v>
      </c>
      <c r="J217" s="11">
        <v>72235000</v>
      </c>
      <c r="K217" s="11">
        <v>72235</v>
      </c>
      <c r="L217" s="12">
        <v>26116</v>
      </c>
      <c r="M217" s="12">
        <v>27665.62890625</v>
      </c>
      <c r="P217" s="20">
        <v>0</v>
      </c>
      <c r="Q217" s="20">
        <v>0</v>
      </c>
      <c r="S217" s="20">
        <v>0</v>
      </c>
      <c r="U217" s="20">
        <v>0</v>
      </c>
      <c r="V217" s="21">
        <v>0</v>
      </c>
      <c r="W217" s="21">
        <v>0</v>
      </c>
      <c r="X217" s="21">
        <v>0</v>
      </c>
      <c r="Y217" s="21">
        <v>0</v>
      </c>
      <c r="Z217" s="21">
        <v>0</v>
      </c>
      <c r="AA217" s="21">
        <v>0</v>
      </c>
      <c r="AC217" s="23">
        <v>0</v>
      </c>
      <c r="AD217" s="23">
        <v>0</v>
      </c>
      <c r="AE217" s="23">
        <v>0</v>
      </c>
      <c r="AF217" s="23">
        <v>0</v>
      </c>
      <c r="AG217" s="23">
        <v>0</v>
      </c>
      <c r="AH217" s="23">
        <v>0</v>
      </c>
      <c r="AI217" s="23">
        <v>0</v>
      </c>
      <c r="AJ217" s="23">
        <v>0</v>
      </c>
      <c r="AK217" s="23">
        <v>0</v>
      </c>
      <c r="AL217" s="23">
        <v>0</v>
      </c>
      <c r="AN217" s="25">
        <v>0.30360999703407288</v>
      </c>
      <c r="AO217" s="25">
        <v>2.3600398562848568E-3</v>
      </c>
      <c r="AP217" s="25">
        <v>11.073573573573574</v>
      </c>
      <c r="AQ217" s="25">
        <v>3.097450127825141E-3</v>
      </c>
      <c r="AR217" s="25">
        <v>2.7902586122180769E-3</v>
      </c>
      <c r="AS217" s="25">
        <v>41.497692108154297</v>
      </c>
      <c r="AU217" s="28">
        <v>0</v>
      </c>
      <c r="AV217" s="28">
        <v>0</v>
      </c>
      <c r="AX217" s="29">
        <v>371</v>
      </c>
      <c r="AY217" s="28">
        <v>0</v>
      </c>
      <c r="AZ217" s="28">
        <v>0</v>
      </c>
      <c r="BA217" s="28">
        <v>9.9999997764825821E-3</v>
      </c>
      <c r="BC217" s="34">
        <v>1</v>
      </c>
      <c r="BD217" s="35">
        <v>3.0360999517142773E-3</v>
      </c>
      <c r="BE217" s="35">
        <v>1.6152811440406367E-5</v>
      </c>
      <c r="BF217" s="33">
        <v>387</v>
      </c>
    </row>
    <row r="218" spans="1:58">
      <c r="A218" s="7">
        <v>217</v>
      </c>
      <c r="C218" s="11" t="s">
        <v>4</v>
      </c>
      <c r="D218" s="11" t="s">
        <v>8</v>
      </c>
      <c r="E218" s="11" t="s">
        <v>12</v>
      </c>
      <c r="F218" s="11" t="s">
        <v>22</v>
      </c>
      <c r="G218" s="11" t="s">
        <v>39</v>
      </c>
      <c r="H218" s="15" t="s">
        <v>94</v>
      </c>
      <c r="I218" s="11" t="s">
        <v>655</v>
      </c>
      <c r="J218" s="11">
        <v>72236000</v>
      </c>
      <c r="K218" s="11">
        <v>72236</v>
      </c>
      <c r="L218" s="12">
        <v>11564</v>
      </c>
      <c r="M218" s="12">
        <v>12250.166015625</v>
      </c>
      <c r="N218" s="13">
        <v>38.405000000000001</v>
      </c>
      <c r="P218" s="20">
        <v>11564</v>
      </c>
      <c r="Q218" s="20">
        <v>11178</v>
      </c>
      <c r="R218" s="20">
        <v>737</v>
      </c>
      <c r="S218" s="20">
        <v>737</v>
      </c>
      <c r="T218" s="20">
        <v>1644</v>
      </c>
      <c r="U218" s="20">
        <v>1644</v>
      </c>
      <c r="V218" s="21">
        <v>8.5818720981478691E-4</v>
      </c>
      <c r="W218" s="21">
        <v>2.1726211998611689E-3</v>
      </c>
      <c r="X218" s="21">
        <v>1.3704565353691578E-3</v>
      </c>
      <c r="Y218" s="21">
        <v>2.9499796219170094E-3</v>
      </c>
      <c r="Z218" s="21">
        <v>1.7495719346255051E-3</v>
      </c>
      <c r="AA218" s="21">
        <v>4.0687904357910156</v>
      </c>
      <c r="AC218" s="23">
        <v>0.94398999214172363</v>
      </c>
      <c r="AD218" s="23">
        <v>0.91247743368148804</v>
      </c>
      <c r="AE218" s="23">
        <v>0.94713002443313599</v>
      </c>
      <c r="AF218" s="23">
        <v>0.94398999214172363</v>
      </c>
      <c r="AG218" s="23">
        <v>0.94713002443313599</v>
      </c>
      <c r="AH218" s="23">
        <v>3.1247958540916443E-3</v>
      </c>
      <c r="AI218" s="23">
        <v>6.8421750329434872E-3</v>
      </c>
      <c r="AJ218" s="23">
        <v>6.2322202138602734E-3</v>
      </c>
      <c r="AK218" s="23">
        <v>5.6375046096191709E-3</v>
      </c>
      <c r="AL218" s="23">
        <v>85.599281311035156</v>
      </c>
      <c r="AN218" s="25">
        <v>0.33983001112937927</v>
      </c>
      <c r="AO218" s="25">
        <v>2.6415875181555748E-3</v>
      </c>
      <c r="AP218" s="25">
        <v>11.111111111111111</v>
      </c>
      <c r="AQ218" s="25">
        <v>3.1079498585313559E-3</v>
      </c>
      <c r="AR218" s="25">
        <v>2.913671910839021E-3</v>
      </c>
      <c r="AS218" s="25">
        <v>43.333137512207031</v>
      </c>
      <c r="AU218" s="28">
        <v>15092.3046875</v>
      </c>
      <c r="AV218" s="28">
        <v>5.1273369789123535</v>
      </c>
      <c r="AW218" s="28">
        <v>0.70989185571670532</v>
      </c>
      <c r="AX218" s="29">
        <v>103</v>
      </c>
      <c r="AY218" s="28">
        <v>15092.3046875</v>
      </c>
      <c r="AZ218" s="28">
        <v>29.438823699951172</v>
      </c>
      <c r="BA218" s="28">
        <v>0.27674725651741028</v>
      </c>
      <c r="BC218" s="34">
        <v>11564</v>
      </c>
      <c r="BD218" s="35">
        <v>1087.559814453125</v>
      </c>
      <c r="BE218" s="35">
        <v>5.7860898971557617</v>
      </c>
      <c r="BF218" s="33">
        <v>131</v>
      </c>
    </row>
    <row r="219" spans="1:58">
      <c r="A219" s="7">
        <v>218</v>
      </c>
      <c r="C219" s="11" t="s">
        <v>4</v>
      </c>
      <c r="D219" s="11" t="s">
        <v>8</v>
      </c>
      <c r="E219" s="11" t="s">
        <v>12</v>
      </c>
      <c r="F219" s="11" t="s">
        <v>22</v>
      </c>
      <c r="G219" s="11" t="s">
        <v>39</v>
      </c>
      <c r="H219" s="15" t="s">
        <v>259</v>
      </c>
      <c r="I219" s="11" t="s">
        <v>656</v>
      </c>
      <c r="J219" s="11">
        <v>72237000</v>
      </c>
      <c r="K219" s="11">
        <v>72237</v>
      </c>
      <c r="L219" s="12">
        <v>57997</v>
      </c>
      <c r="M219" s="12">
        <v>61438.33203125</v>
      </c>
      <c r="P219" s="20">
        <v>12608.0439453125</v>
      </c>
      <c r="Q219" s="20">
        <v>0</v>
      </c>
      <c r="R219" s="20">
        <v>20</v>
      </c>
      <c r="S219" s="20">
        <v>20</v>
      </c>
      <c r="T219" s="20">
        <v>192</v>
      </c>
      <c r="U219" s="20">
        <v>192</v>
      </c>
      <c r="V219" s="21">
        <v>9.3566777650266886E-4</v>
      </c>
      <c r="W219" s="21">
        <v>0</v>
      </c>
      <c r="X219" s="21">
        <v>3.7190136936260387E-5</v>
      </c>
      <c r="Y219" s="21">
        <v>3.4452317049726844E-4</v>
      </c>
      <c r="Z219" s="21">
        <v>4.196968086134266E-4</v>
      </c>
      <c r="AA219" s="21">
        <v>0.97604352235794067</v>
      </c>
      <c r="AC219" s="23">
        <v>0.20521000027656555</v>
      </c>
      <c r="AD219" s="23">
        <v>0</v>
      </c>
      <c r="AE219" s="23">
        <v>7.734999805688858E-2</v>
      </c>
      <c r="AF219" s="23">
        <v>0.20521000027656555</v>
      </c>
      <c r="AG219" s="23">
        <v>7.734999805688858E-2</v>
      </c>
      <c r="AH219" s="23">
        <v>6.7928619682788849E-4</v>
      </c>
      <c r="AI219" s="23">
        <v>0</v>
      </c>
      <c r="AJ219" s="23">
        <v>5.0897151231765747E-4</v>
      </c>
      <c r="AK219" s="23">
        <v>3.8060176593329373E-4</v>
      </c>
      <c r="AL219" s="23">
        <v>5.7790179252624512</v>
      </c>
      <c r="AN219" s="25">
        <v>0.27162998914718628</v>
      </c>
      <c r="AO219" s="25">
        <v>2.1114510018378496E-3</v>
      </c>
      <c r="AP219" s="25">
        <v>6.8213873573535073</v>
      </c>
      <c r="AQ219" s="25">
        <v>1.9080477068200707E-3</v>
      </c>
      <c r="AR219" s="25">
        <v>1.992781767203401E-3</v>
      </c>
      <c r="AS219" s="25">
        <v>29.637340545654297</v>
      </c>
      <c r="AU219" s="28">
        <v>167.17158508300781</v>
      </c>
      <c r="AV219" s="28">
        <v>5.6793514639139175E-2</v>
      </c>
      <c r="AW219" s="28">
        <v>-1.2457013130187988</v>
      </c>
      <c r="AX219" s="29">
        <v>344</v>
      </c>
      <c r="AY219" s="28">
        <v>167.17158508300781</v>
      </c>
      <c r="AZ219" s="28">
        <v>0.32608237862586975</v>
      </c>
      <c r="BA219" s="28">
        <v>9.9999997764825821E-3</v>
      </c>
      <c r="BC219" s="34">
        <v>12608.0439453125</v>
      </c>
      <c r="BD219" s="35">
        <v>34.247226715087891</v>
      </c>
      <c r="BE219" s="35">
        <v>0.18220381438732147</v>
      </c>
      <c r="BF219" s="33">
        <v>319</v>
      </c>
    </row>
    <row r="220" spans="1:58">
      <c r="A220" s="7">
        <v>219</v>
      </c>
      <c r="C220" s="11" t="s">
        <v>4</v>
      </c>
      <c r="D220" s="11" t="s">
        <v>8</v>
      </c>
      <c r="E220" s="11" t="s">
        <v>12</v>
      </c>
      <c r="F220" s="11" t="s">
        <v>22</v>
      </c>
      <c r="G220" s="11" t="s">
        <v>39</v>
      </c>
      <c r="H220" s="15" t="s">
        <v>260</v>
      </c>
      <c r="I220" s="11" t="s">
        <v>657</v>
      </c>
      <c r="J220" s="11">
        <v>72238000</v>
      </c>
      <c r="K220" s="11">
        <v>72238</v>
      </c>
      <c r="L220" s="12">
        <v>23498</v>
      </c>
      <c r="M220" s="12">
        <v>24892.287109375</v>
      </c>
      <c r="N220" s="13">
        <v>50.597999999999999</v>
      </c>
      <c r="P220" s="20">
        <v>23498</v>
      </c>
      <c r="Q220" s="20">
        <v>6646.60009765625</v>
      </c>
      <c r="R220" s="20">
        <v>657</v>
      </c>
      <c r="S220" s="20">
        <v>657</v>
      </c>
      <c r="T220" s="20">
        <v>291</v>
      </c>
      <c r="U220" s="20">
        <v>291</v>
      </c>
      <c r="V220" s="21">
        <v>1.7438328359276056E-3</v>
      </c>
      <c r="W220" s="21">
        <v>1.2918718857690692E-3</v>
      </c>
      <c r="X220" s="21">
        <v>1.2216960312798619E-3</v>
      </c>
      <c r="Y220" s="21">
        <v>5.2216788753867149E-4</v>
      </c>
      <c r="Z220" s="21">
        <v>1.225361065448409E-3</v>
      </c>
      <c r="AA220" s="21">
        <v>2.8496897220611572</v>
      </c>
      <c r="AC220" s="23">
        <v>0.94398999214172363</v>
      </c>
      <c r="AD220" s="23">
        <v>0.26701444387435913</v>
      </c>
      <c r="AE220" s="23">
        <v>0.18558000028133392</v>
      </c>
      <c r="AF220" s="23">
        <v>0.94398999214172363</v>
      </c>
      <c r="AG220" s="23">
        <v>0.18558000028133392</v>
      </c>
      <c r="AH220" s="23">
        <v>3.1247958540916443E-3</v>
      </c>
      <c r="AI220" s="23">
        <v>2.0021970849484205E-3</v>
      </c>
      <c r="AJ220" s="23">
        <v>1.2211368884891272E-3</v>
      </c>
      <c r="AK220" s="23">
        <v>1.9763328914400831E-3</v>
      </c>
      <c r="AL220" s="23">
        <v>30.008434295654297</v>
      </c>
      <c r="AN220" s="25">
        <v>0.31046000123023987</v>
      </c>
      <c r="AO220" s="25">
        <v>2.4132868275046349E-3</v>
      </c>
      <c r="AP220" s="25">
        <v>8.1113801452784511</v>
      </c>
      <c r="AQ220" s="25">
        <v>2.2688787430524826E-3</v>
      </c>
      <c r="AR220" s="25">
        <v>2.3290364870395706E-3</v>
      </c>
      <c r="AS220" s="25">
        <v>34.638236999511719</v>
      </c>
      <c r="AU220" s="28">
        <v>2962.079345703125</v>
      </c>
      <c r="AV220" s="28">
        <v>1.0063127279281616</v>
      </c>
      <c r="AW220" s="28">
        <v>2.7329656295478344E-3</v>
      </c>
      <c r="AX220" s="29">
        <v>185</v>
      </c>
      <c r="AY220" s="28">
        <v>2962.079345703125</v>
      </c>
      <c r="AZ220" s="28">
        <v>5.7777876853942871</v>
      </c>
      <c r="BA220" s="28">
        <v>0.12141110002994537</v>
      </c>
      <c r="BC220" s="34">
        <v>23498</v>
      </c>
      <c r="BD220" s="35">
        <v>885.7169189453125</v>
      </c>
      <c r="BE220" s="35">
        <v>4.7122354507446289</v>
      </c>
      <c r="BF220" s="33">
        <v>136</v>
      </c>
    </row>
    <row r="221" spans="1:58">
      <c r="A221" s="7">
        <v>220</v>
      </c>
      <c r="C221" s="11" t="s">
        <v>4</v>
      </c>
      <c r="D221" s="11" t="s">
        <v>8</v>
      </c>
      <c r="E221" s="11" t="s">
        <v>12</v>
      </c>
      <c r="F221" s="11" t="s">
        <v>22</v>
      </c>
      <c r="G221" s="11" t="s">
        <v>39</v>
      </c>
      <c r="H221" s="15" t="s">
        <v>261</v>
      </c>
      <c r="I221" s="11" t="s">
        <v>658</v>
      </c>
      <c r="J221" s="11">
        <v>72239000</v>
      </c>
      <c r="K221" s="11">
        <v>72239</v>
      </c>
      <c r="L221" s="12">
        <v>18582</v>
      </c>
      <c r="M221" s="12">
        <v>19684.587890625</v>
      </c>
      <c r="P221" s="20">
        <v>0</v>
      </c>
      <c r="Q221" s="20">
        <v>0</v>
      </c>
      <c r="S221" s="20">
        <v>0</v>
      </c>
      <c r="U221" s="20">
        <v>0</v>
      </c>
      <c r="V221" s="21"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C221" s="23">
        <v>0</v>
      </c>
      <c r="AD221" s="23">
        <v>0</v>
      </c>
      <c r="AE221" s="23">
        <v>0</v>
      </c>
      <c r="AF221" s="23">
        <v>0</v>
      </c>
      <c r="AG221" s="23">
        <v>0</v>
      </c>
      <c r="AH221" s="23">
        <v>0</v>
      </c>
      <c r="AI221" s="23">
        <v>0</v>
      </c>
      <c r="AJ221" s="23">
        <v>0</v>
      </c>
      <c r="AK221" s="23">
        <v>0</v>
      </c>
      <c r="AL221" s="23">
        <v>0</v>
      </c>
      <c r="AN221" s="25">
        <v>0.25308001041412354</v>
      </c>
      <c r="AO221" s="25">
        <v>1.9672571215778589E-3</v>
      </c>
      <c r="AP221" s="25">
        <v>12.324766355140188</v>
      </c>
      <c r="AQ221" s="25">
        <v>3.4474281128495932E-3</v>
      </c>
      <c r="AR221" s="25">
        <v>2.8308161836224383E-3</v>
      </c>
      <c r="AS221" s="25">
        <v>42.100879669189453</v>
      </c>
      <c r="AU221" s="28">
        <v>0</v>
      </c>
      <c r="AV221" s="28">
        <v>0</v>
      </c>
      <c r="AX221" s="29">
        <v>371</v>
      </c>
      <c r="AY221" s="28">
        <v>0</v>
      </c>
      <c r="AZ221" s="28">
        <v>0</v>
      </c>
      <c r="BA221" s="28">
        <v>9.9999997764825821E-3</v>
      </c>
      <c r="BC221" s="34">
        <v>1</v>
      </c>
      <c r="BD221" s="35">
        <v>2.5307999458163977E-3</v>
      </c>
      <c r="BE221" s="35">
        <v>1.346448789263377E-5</v>
      </c>
      <c r="BF221" s="33">
        <v>396</v>
      </c>
    </row>
    <row r="222" spans="1:58">
      <c r="A222" s="7">
        <v>221</v>
      </c>
      <c r="C222" s="11" t="s">
        <v>4</v>
      </c>
      <c r="D222" s="11" t="s">
        <v>8</v>
      </c>
      <c r="E222" s="11" t="s">
        <v>12</v>
      </c>
      <c r="F222" s="11" t="s">
        <v>22</v>
      </c>
      <c r="G222" s="11" t="s">
        <v>39</v>
      </c>
      <c r="H222" s="15" t="s">
        <v>262</v>
      </c>
      <c r="I222" s="11" t="s">
        <v>659</v>
      </c>
      <c r="J222" s="11">
        <v>72240000</v>
      </c>
      <c r="K222" s="11">
        <v>72240</v>
      </c>
      <c r="L222" s="12">
        <v>18613</v>
      </c>
      <c r="M222" s="12">
        <v>19717.427734375</v>
      </c>
      <c r="P222" s="20">
        <v>0</v>
      </c>
      <c r="Q222" s="20">
        <v>0</v>
      </c>
      <c r="S222" s="20">
        <v>0</v>
      </c>
      <c r="U222" s="20">
        <v>0</v>
      </c>
      <c r="V222" s="21"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C222" s="23">
        <v>0</v>
      </c>
      <c r="AD222" s="23">
        <v>0</v>
      </c>
      <c r="AE222" s="23">
        <v>0</v>
      </c>
      <c r="AF222" s="23">
        <v>0</v>
      </c>
      <c r="AG222" s="23">
        <v>0</v>
      </c>
      <c r="AH222" s="23">
        <v>0</v>
      </c>
      <c r="AI222" s="23">
        <v>0</v>
      </c>
      <c r="AJ222" s="23">
        <v>0</v>
      </c>
      <c r="AK222" s="23">
        <v>0</v>
      </c>
      <c r="AL222" s="23">
        <v>0</v>
      </c>
      <c r="AN222" s="25">
        <v>0.31097999215126038</v>
      </c>
      <c r="AO222" s="25">
        <v>2.417328767478466E-3</v>
      </c>
      <c r="AP222" s="25">
        <v>9.8118962887646148</v>
      </c>
      <c r="AQ222" s="25">
        <v>2.7445394080132246E-3</v>
      </c>
      <c r="AR222" s="25">
        <v>2.6082294914471392E-3</v>
      </c>
      <c r="AS222" s="25">
        <v>38.790493011474609</v>
      </c>
      <c r="AU222" s="28">
        <v>0</v>
      </c>
      <c r="AV222" s="28">
        <v>0</v>
      </c>
      <c r="AX222" s="29">
        <v>371</v>
      </c>
      <c r="AY222" s="28">
        <v>0</v>
      </c>
      <c r="AZ222" s="28">
        <v>0</v>
      </c>
      <c r="BA222" s="28">
        <v>9.9999997764825821E-3</v>
      </c>
      <c r="BC222" s="34">
        <v>1</v>
      </c>
      <c r="BD222" s="35">
        <v>3.1097999308258295E-3</v>
      </c>
      <c r="BE222" s="35">
        <v>1.6544912796234712E-5</v>
      </c>
      <c r="BF222" s="33">
        <v>386</v>
      </c>
    </row>
    <row r="223" spans="1:58">
      <c r="A223" s="7">
        <v>222</v>
      </c>
      <c r="C223" s="11" t="s">
        <v>4</v>
      </c>
      <c r="D223" s="11" t="s">
        <v>8</v>
      </c>
      <c r="E223" s="11" t="s">
        <v>12</v>
      </c>
      <c r="F223" s="11" t="s">
        <v>22</v>
      </c>
      <c r="G223" s="11" t="s">
        <v>39</v>
      </c>
      <c r="H223" s="15" t="s">
        <v>263</v>
      </c>
      <c r="I223" s="11" t="s">
        <v>660</v>
      </c>
      <c r="J223" s="11">
        <v>72241000</v>
      </c>
      <c r="K223" s="11">
        <v>72241</v>
      </c>
      <c r="L223" s="12">
        <v>60970</v>
      </c>
      <c r="M223" s="12">
        <v>64587.73828125</v>
      </c>
      <c r="P223" s="20">
        <v>60970</v>
      </c>
      <c r="Q223" s="20">
        <v>7402</v>
      </c>
      <c r="R223" s="20">
        <v>0</v>
      </c>
      <c r="S223" s="20">
        <v>0</v>
      </c>
      <c r="T223" s="20">
        <v>34</v>
      </c>
      <c r="U223" s="20">
        <v>34</v>
      </c>
      <c r="V223" s="21">
        <v>4.5247036032378674E-3</v>
      </c>
      <c r="W223" s="21">
        <v>1.438695820979774E-3</v>
      </c>
      <c r="X223" s="21">
        <v>0</v>
      </c>
      <c r="Y223" s="21">
        <v>6.1009308410575613E-5</v>
      </c>
      <c r="Z223" s="21">
        <v>1.8006447507477028E-3</v>
      </c>
      <c r="AA223" s="21">
        <v>4.1875648498535156</v>
      </c>
      <c r="AC223" s="23">
        <v>0.94398999214172363</v>
      </c>
      <c r="AD223" s="23">
        <v>0.11460379511117935</v>
      </c>
      <c r="AE223" s="23">
        <v>2.5700000114738941E-3</v>
      </c>
      <c r="AF223" s="23">
        <v>0.94398999214172363</v>
      </c>
      <c r="AG223" s="23">
        <v>2.5700000114738941E-3</v>
      </c>
      <c r="AH223" s="23">
        <v>3.1247958540916443E-3</v>
      </c>
      <c r="AI223" s="23">
        <v>8.5935188690200448E-4</v>
      </c>
      <c r="AJ223" s="23">
        <v>1.6910884369281121E-5</v>
      </c>
      <c r="AK223" s="23">
        <v>1.1033660214362084E-3</v>
      </c>
      <c r="AL223" s="23">
        <v>16.753395080566406</v>
      </c>
      <c r="AN223" s="25">
        <v>0.17249999940395355</v>
      </c>
      <c r="AO223" s="25">
        <v>1.3408876257017255E-3</v>
      </c>
      <c r="AP223" s="25">
        <v>5.6588520614389655</v>
      </c>
      <c r="AQ223" s="25">
        <v>1.5828685136511922E-3</v>
      </c>
      <c r="AR223" s="25">
        <v>1.4820637397200238E-3</v>
      </c>
      <c r="AS223" s="25">
        <v>22.041765213012695</v>
      </c>
      <c r="AU223" s="28">
        <v>1546.3604736328125</v>
      </c>
      <c r="AV223" s="28">
        <v>0.52534794807434082</v>
      </c>
      <c r="AW223" s="28">
        <v>-0.27955296635627747</v>
      </c>
      <c r="AX223" s="29">
        <v>229</v>
      </c>
      <c r="AY223" s="28">
        <v>1546.3604736328125</v>
      </c>
      <c r="AZ223" s="28">
        <v>3.0163075923919678</v>
      </c>
      <c r="BA223" s="28">
        <v>9.9999997764825821E-3</v>
      </c>
      <c r="BC223" s="34">
        <v>60970</v>
      </c>
      <c r="BD223" s="35">
        <v>105.17324829101562</v>
      </c>
      <c r="BE223" s="35">
        <v>0.55954796075820923</v>
      </c>
      <c r="BF223" s="33">
        <v>235</v>
      </c>
    </row>
    <row r="224" spans="1:58">
      <c r="A224" s="7">
        <v>223</v>
      </c>
      <c r="C224" s="11" t="s">
        <v>4</v>
      </c>
      <c r="D224" s="11" t="s">
        <v>8</v>
      </c>
      <c r="E224" s="11" t="s">
        <v>12</v>
      </c>
      <c r="F224" s="11" t="s">
        <v>22</v>
      </c>
      <c r="G224" s="11" t="s">
        <v>39</v>
      </c>
      <c r="H224" s="15" t="s">
        <v>264</v>
      </c>
      <c r="I224" s="11" t="s">
        <v>661</v>
      </c>
      <c r="J224" s="11">
        <v>72242000</v>
      </c>
      <c r="K224" s="11">
        <v>72242</v>
      </c>
      <c r="L224" s="12">
        <v>47357</v>
      </c>
      <c r="M224" s="12">
        <v>50166.9921875</v>
      </c>
      <c r="N224" s="13">
        <v>54.834000000000003</v>
      </c>
      <c r="P224" s="20">
        <v>47357</v>
      </c>
      <c r="Q224" s="20">
        <v>20415</v>
      </c>
      <c r="R224" s="20">
        <v>444</v>
      </c>
      <c r="S224" s="20">
        <v>444</v>
      </c>
      <c r="T224" s="20">
        <v>3420</v>
      </c>
      <c r="U224" s="20">
        <v>3420</v>
      </c>
      <c r="V224" s="21">
        <v>3.5144563298672438E-3</v>
      </c>
      <c r="W224" s="21">
        <v>3.9679785259068012E-3</v>
      </c>
      <c r="X224" s="21">
        <v>8.2562101306393743E-4</v>
      </c>
      <c r="Y224" s="21">
        <v>6.1368187889456749E-3</v>
      </c>
      <c r="Z224" s="21">
        <v>3.6808982595269032E-3</v>
      </c>
      <c r="AA224" s="21">
        <v>8.560267448425293</v>
      </c>
      <c r="AC224" s="23">
        <v>0.94398999214172363</v>
      </c>
      <c r="AD224" s="23">
        <v>0.40694087743759155</v>
      </c>
      <c r="AE224" s="23">
        <v>0.37533000111579895</v>
      </c>
      <c r="AF224" s="23">
        <v>0.94398999214172363</v>
      </c>
      <c r="AG224" s="23">
        <v>0.37533000111579895</v>
      </c>
      <c r="AH224" s="23">
        <v>3.1247958540916443E-3</v>
      </c>
      <c r="AI224" s="23">
        <v>3.0514297541230917E-3</v>
      </c>
      <c r="AJ224" s="23">
        <v>2.4697128683328629E-3</v>
      </c>
      <c r="AK224" s="23">
        <v>2.835516238433847E-3</v>
      </c>
      <c r="AL224" s="23">
        <v>43.054183959960938</v>
      </c>
      <c r="AN224" s="25">
        <v>0.36851999163627625</v>
      </c>
      <c r="AO224" s="25">
        <v>2.8646022547036409E-3</v>
      </c>
      <c r="AP224" s="25">
        <v>4.512343180898422</v>
      </c>
      <c r="AQ224" s="25">
        <v>1.2621722416952252E-3</v>
      </c>
      <c r="AR224" s="25">
        <v>1.9297150239812619E-3</v>
      </c>
      <c r="AS224" s="25">
        <v>28.699390411376953</v>
      </c>
      <c r="AU224" s="28">
        <v>10577.3134765625</v>
      </c>
      <c r="AV224" s="28">
        <v>3.5934505462646484</v>
      </c>
      <c r="AW224" s="28">
        <v>0.55551165342330933</v>
      </c>
      <c r="AX224" s="29">
        <v>131</v>
      </c>
      <c r="AY224" s="28">
        <v>10577.3134765625</v>
      </c>
      <c r="AZ224" s="28">
        <v>20.631948471069336</v>
      </c>
      <c r="BA224" s="28">
        <v>4.0712028741836548E-2</v>
      </c>
      <c r="BC224" s="34">
        <v>47357</v>
      </c>
      <c r="BD224" s="35">
        <v>710.50634765625</v>
      </c>
      <c r="BE224" s="35">
        <v>3.780071496963501</v>
      </c>
      <c r="BF224" s="33">
        <v>145</v>
      </c>
    </row>
    <row r="225" spans="1:58">
      <c r="A225" s="7">
        <v>224</v>
      </c>
      <c r="C225" s="11" t="s">
        <v>4</v>
      </c>
      <c r="D225" s="11" t="s">
        <v>8</v>
      </c>
      <c r="E225" s="11" t="s">
        <v>12</v>
      </c>
      <c r="F225" s="11" t="s">
        <v>22</v>
      </c>
      <c r="G225" s="11" t="s">
        <v>39</v>
      </c>
      <c r="H225" s="15" t="s">
        <v>79</v>
      </c>
      <c r="I225" s="11" t="s">
        <v>662</v>
      </c>
      <c r="J225" s="11">
        <v>72243000</v>
      </c>
      <c r="K225" s="11">
        <v>72243</v>
      </c>
      <c r="L225" s="12">
        <v>51394</v>
      </c>
      <c r="M225" s="12">
        <v>54443.53515625</v>
      </c>
      <c r="N225" s="13">
        <v>28.471</v>
      </c>
      <c r="P225" s="20">
        <v>51394</v>
      </c>
      <c r="Q225" s="20">
        <v>16673</v>
      </c>
      <c r="R225" s="20">
        <v>5640</v>
      </c>
      <c r="S225" s="20">
        <v>5640</v>
      </c>
      <c r="T225" s="20">
        <v>6023</v>
      </c>
      <c r="U225" s="20">
        <v>6023</v>
      </c>
      <c r="V225" s="21">
        <v>3.8140499964356422E-3</v>
      </c>
      <c r="W225" s="21">
        <v>3.2406614627689123E-3</v>
      </c>
      <c r="X225" s="21">
        <v>1.048761885613203E-2</v>
      </c>
      <c r="Y225" s="21">
        <v>1.080761943012476E-2</v>
      </c>
      <c r="Z225" s="21">
        <v>7.0889556239659172E-3</v>
      </c>
      <c r="AA225" s="21">
        <v>16.486017227172852</v>
      </c>
      <c r="AC225" s="23">
        <v>0.94398999214172363</v>
      </c>
      <c r="AD225" s="23">
        <v>0.306243896484375</v>
      </c>
      <c r="AE225" s="23">
        <v>1.0438899993896484</v>
      </c>
      <c r="AF225" s="23">
        <v>0.94398999214172363</v>
      </c>
      <c r="AG225" s="23">
        <v>1</v>
      </c>
      <c r="AH225" s="23">
        <v>3.1247958540916443E-3</v>
      </c>
      <c r="AI225" s="23">
        <v>2.2963574156165123E-3</v>
      </c>
      <c r="AJ225" s="23">
        <v>6.580110639333725E-3</v>
      </c>
      <c r="AK225" s="23">
        <v>4.2392304541783166E-3</v>
      </c>
      <c r="AL225" s="23">
        <v>64.368034362792969</v>
      </c>
      <c r="AN225" s="25">
        <v>0.33585000038146973</v>
      </c>
      <c r="AO225" s="25">
        <v>2.6106499135494232E-3</v>
      </c>
      <c r="AP225" s="25">
        <v>6.834053874293315</v>
      </c>
      <c r="AQ225" s="25">
        <v>1.9115906907245517E-3</v>
      </c>
      <c r="AR225" s="25">
        <v>2.2028058669250599E-3</v>
      </c>
      <c r="AS225" s="25">
        <v>32.760890960693359</v>
      </c>
      <c r="AU225" s="28">
        <v>34764.95703125</v>
      </c>
      <c r="AV225" s="28">
        <v>11.810763359069824</v>
      </c>
      <c r="AW225" s="28">
        <v>1.0722780227661133</v>
      </c>
      <c r="AX225" s="29">
        <v>38</v>
      </c>
      <c r="AY225" s="28">
        <v>34764.95703125</v>
      </c>
      <c r="AZ225" s="28">
        <v>67.812004089355469</v>
      </c>
      <c r="BA225" s="28">
        <v>0.47653040289878845</v>
      </c>
      <c r="BC225" s="34">
        <v>51394</v>
      </c>
      <c r="BD225" s="35">
        <v>8225.236328125</v>
      </c>
      <c r="BE225" s="35">
        <v>43.76031494140625</v>
      </c>
      <c r="BF225" s="33">
        <v>15</v>
      </c>
    </row>
    <row r="226" spans="1:58">
      <c r="A226" s="7">
        <v>225</v>
      </c>
      <c r="C226" s="11" t="s">
        <v>4</v>
      </c>
      <c r="D226" s="11" t="s">
        <v>8</v>
      </c>
      <c r="E226" s="11" t="s">
        <v>12</v>
      </c>
      <c r="F226" s="11" t="s">
        <v>22</v>
      </c>
      <c r="G226" s="11" t="s">
        <v>39</v>
      </c>
      <c r="H226" s="15" t="s">
        <v>265</v>
      </c>
      <c r="I226" s="11" t="s">
        <v>663</v>
      </c>
      <c r="J226" s="11">
        <v>72244000</v>
      </c>
      <c r="K226" s="11">
        <v>72244</v>
      </c>
      <c r="L226" s="12">
        <v>27270</v>
      </c>
      <c r="M226" s="12">
        <v>28888.103515625</v>
      </c>
      <c r="N226" s="13">
        <v>4.274</v>
      </c>
      <c r="P226" s="20">
        <v>27270</v>
      </c>
      <c r="Q226" s="20">
        <v>27270</v>
      </c>
      <c r="R226" s="20">
        <v>2327</v>
      </c>
      <c r="S226" s="20">
        <v>2327</v>
      </c>
      <c r="T226" s="20">
        <v>2027</v>
      </c>
      <c r="U226" s="20">
        <v>2027</v>
      </c>
      <c r="V226" s="21">
        <v>2.02376046217978E-3</v>
      </c>
      <c r="W226" s="21">
        <v>5.3003560751676559E-3</v>
      </c>
      <c r="X226" s="21">
        <v>4.3270722962915897E-3</v>
      </c>
      <c r="Y226" s="21">
        <v>3.637231420725584E-3</v>
      </c>
      <c r="Z226" s="21">
        <v>3.5185607782599014E-3</v>
      </c>
      <c r="AA226" s="21">
        <v>8.1827363967895508</v>
      </c>
      <c r="AC226" s="23">
        <v>0.94398999214172363</v>
      </c>
      <c r="AD226" s="23">
        <v>0.94398719072341919</v>
      </c>
      <c r="AE226" s="23">
        <v>0.73444998264312744</v>
      </c>
      <c r="AF226" s="23">
        <v>0.94398999214172363</v>
      </c>
      <c r="AG226" s="23">
        <v>0.73444998264312744</v>
      </c>
      <c r="AH226" s="23">
        <v>3.1247958540916443E-3</v>
      </c>
      <c r="AI226" s="23">
        <v>7.0784497074782848E-3</v>
      </c>
      <c r="AJ226" s="23">
        <v>4.8327622935175896E-3</v>
      </c>
      <c r="AK226" s="23">
        <v>5.1525435395435946E-3</v>
      </c>
      <c r="AL226" s="23">
        <v>78.235687255859375</v>
      </c>
      <c r="AN226" s="25">
        <v>0.38168999552726746</v>
      </c>
      <c r="AO226" s="25">
        <v>2.9669760260730982E-3</v>
      </c>
      <c r="AP226" s="25">
        <v>7.7195853791598479</v>
      </c>
      <c r="AQ226" s="25">
        <v>2.1592876873910427E-3</v>
      </c>
      <c r="AR226" s="25">
        <v>2.4957557493013225E-3</v>
      </c>
      <c r="AS226" s="25">
        <v>37.117744445800781</v>
      </c>
      <c r="AU226" s="28">
        <v>23762.111328125</v>
      </c>
      <c r="AV226" s="28">
        <v>8.0727462768554687</v>
      </c>
      <c r="AW226" s="28">
        <v>0.90702128410339355</v>
      </c>
      <c r="AX226" s="29">
        <v>69</v>
      </c>
      <c r="AY226" s="28">
        <v>23762.111328125</v>
      </c>
      <c r="AZ226" s="28">
        <v>46.350017547607422</v>
      </c>
      <c r="BA226" s="28">
        <v>0.3705400824546814</v>
      </c>
      <c r="BC226" s="34">
        <v>27270</v>
      </c>
      <c r="BD226" s="35">
        <v>3856.83544921875</v>
      </c>
      <c r="BE226" s="35">
        <v>20.519329071044922</v>
      </c>
      <c r="BF226" s="33">
        <v>74</v>
      </c>
    </row>
    <row r="227" spans="1:58">
      <c r="A227" s="7">
        <v>226</v>
      </c>
      <c r="C227" s="11" t="s">
        <v>4</v>
      </c>
      <c r="D227" s="11" t="s">
        <v>8</v>
      </c>
      <c r="E227" s="11" t="s">
        <v>12</v>
      </c>
      <c r="F227" s="11" t="s">
        <v>22</v>
      </c>
      <c r="G227" s="11" t="s">
        <v>39</v>
      </c>
      <c r="H227" s="15" t="s">
        <v>266</v>
      </c>
      <c r="I227" s="11" t="s">
        <v>664</v>
      </c>
      <c r="J227" s="11">
        <v>72245000</v>
      </c>
      <c r="K227" s="11">
        <v>72245</v>
      </c>
      <c r="L227" s="12">
        <v>16105</v>
      </c>
      <c r="M227" s="12">
        <v>17060.61328125</v>
      </c>
      <c r="N227" s="13">
        <v>199.03100000000001</v>
      </c>
      <c r="P227" s="20">
        <v>16105</v>
      </c>
      <c r="Q227" s="20">
        <v>403</v>
      </c>
      <c r="R227" s="20">
        <v>0</v>
      </c>
      <c r="S227" s="20">
        <v>0</v>
      </c>
      <c r="T227" s="20">
        <v>2</v>
      </c>
      <c r="U227" s="20">
        <v>2</v>
      </c>
      <c r="V227" s="21">
        <v>1.1951837223023176E-3</v>
      </c>
      <c r="W227" s="21">
        <v>7.8329430834855884E-5</v>
      </c>
      <c r="X227" s="21">
        <v>0</v>
      </c>
      <c r="Y227" s="21">
        <v>3.5887828744307626E-6</v>
      </c>
      <c r="Z227" s="21">
        <v>4.2213877474789639E-4</v>
      </c>
      <c r="AA227" s="21">
        <v>0.98172253370285034</v>
      </c>
      <c r="AC227" s="23">
        <v>0.94398999214172363</v>
      </c>
      <c r="AD227" s="23">
        <v>2.3621659725904465E-2</v>
      </c>
      <c r="AE227" s="23">
        <v>5.6999997468665242E-4</v>
      </c>
      <c r="AF227" s="23">
        <v>0.94398999214172363</v>
      </c>
      <c r="AG227" s="23">
        <v>5.6999997468665242E-4</v>
      </c>
      <c r="AH227" s="23">
        <v>3.1247958540916443E-3</v>
      </c>
      <c r="AI227" s="23">
        <v>1.771260576788336E-4</v>
      </c>
      <c r="AJ227" s="23">
        <v>3.7506629269046243E-6</v>
      </c>
      <c r="AK227" s="23">
        <v>8.6712716348128394E-4</v>
      </c>
      <c r="AL227" s="23">
        <v>13.16636848449707</v>
      </c>
      <c r="AN227" s="25">
        <v>0.27312999963760376</v>
      </c>
      <c r="AO227" s="25">
        <v>2.1231109276413918E-3</v>
      </c>
      <c r="AP227" s="25">
        <v>4.2602187679907884</v>
      </c>
      <c r="AQ227" s="25">
        <v>1.1916491203010082E-3</v>
      </c>
      <c r="AR227" s="25">
        <v>1.5796789259196792E-3</v>
      </c>
      <c r="AS227" s="25">
        <v>23.493532180786133</v>
      </c>
      <c r="AU227" s="28">
        <v>303.67083740234375</v>
      </c>
      <c r="AV227" s="28">
        <v>0.10316666215658188</v>
      </c>
      <c r="AW227" s="28">
        <v>-0.98646062612533569</v>
      </c>
      <c r="AX227" s="29">
        <v>328</v>
      </c>
      <c r="AY227" s="28">
        <v>303.67083740234375</v>
      </c>
      <c r="AZ227" s="28">
        <v>0.59233576059341431</v>
      </c>
      <c r="BA227" s="28">
        <v>9.9999997764825821E-3</v>
      </c>
      <c r="BC227" s="34">
        <v>16105</v>
      </c>
      <c r="BD227" s="35">
        <v>43.987586975097656</v>
      </c>
      <c r="BE227" s="35">
        <v>0.23402494192123413</v>
      </c>
      <c r="BF227" s="33">
        <v>308</v>
      </c>
    </row>
    <row r="228" spans="1:58">
      <c r="A228" s="7">
        <v>227</v>
      </c>
      <c r="C228" s="11" t="s">
        <v>4</v>
      </c>
      <c r="D228" s="11" t="s">
        <v>8</v>
      </c>
      <c r="E228" s="11" t="s">
        <v>12</v>
      </c>
      <c r="F228" s="11" t="s">
        <v>22</v>
      </c>
      <c r="G228" s="11" t="s">
        <v>39</v>
      </c>
      <c r="H228" s="15" t="s">
        <v>267</v>
      </c>
      <c r="I228" s="11" t="s">
        <v>665</v>
      </c>
      <c r="J228" s="11">
        <v>72246000</v>
      </c>
      <c r="K228" s="11">
        <v>72246</v>
      </c>
      <c r="L228" s="12">
        <v>43641</v>
      </c>
      <c r="M228" s="12">
        <v>46230.5</v>
      </c>
      <c r="N228" s="13">
        <v>131.79300000000001</v>
      </c>
      <c r="P228" s="20">
        <v>43641</v>
      </c>
      <c r="Q228" s="20">
        <v>3454.39990234375</v>
      </c>
      <c r="R228" s="20">
        <v>5</v>
      </c>
      <c r="S228" s="20">
        <v>5</v>
      </c>
      <c r="T228" s="20">
        <v>55</v>
      </c>
      <c r="U228" s="20">
        <v>55</v>
      </c>
      <c r="V228" s="21">
        <v>3.2386844977736473E-3</v>
      </c>
      <c r="W228" s="21">
        <v>6.7141727777197957E-4</v>
      </c>
      <c r="X228" s="21">
        <v>9.2975342340650968E-6</v>
      </c>
      <c r="Y228" s="21">
        <v>9.8691532912198454E-5</v>
      </c>
      <c r="Z228" s="21">
        <v>1.2460367753841623E-3</v>
      </c>
      <c r="AA228" s="21">
        <v>2.8977730274200439</v>
      </c>
      <c r="AC228" s="23">
        <v>0.94398999214172363</v>
      </c>
      <c r="AD228" s="23">
        <v>7.4721232056617737E-2</v>
      </c>
      <c r="AE228" s="23">
        <v>6.3200001604855061E-3</v>
      </c>
      <c r="AF228" s="23">
        <v>0.94398999214172363</v>
      </c>
      <c r="AG228" s="23">
        <v>6.3200001604855061E-3</v>
      </c>
      <c r="AH228" s="23">
        <v>3.1247958540916443E-3</v>
      </c>
      <c r="AI228" s="23">
        <v>5.602941382676363E-4</v>
      </c>
      <c r="AJ228" s="23">
        <v>4.158629963058047E-5</v>
      </c>
      <c r="AK228" s="23">
        <v>1.0120991546983457E-3</v>
      </c>
      <c r="AL228" s="23">
        <v>15.367608070373535</v>
      </c>
      <c r="AN228" s="25">
        <v>0.33232998847961426</v>
      </c>
      <c r="AO228" s="25">
        <v>2.5832878891378641E-3</v>
      </c>
      <c r="AP228" s="25">
        <v>5.9760956175298805</v>
      </c>
      <c r="AQ228" s="25">
        <v>1.6716064419597387E-3</v>
      </c>
      <c r="AR228" s="25">
        <v>2.0513961144367791E-3</v>
      </c>
      <c r="AS228" s="25">
        <v>30.509073257446289</v>
      </c>
      <c r="AU228" s="28">
        <v>1358.6251220703125</v>
      </c>
      <c r="AV228" s="28">
        <v>0.46156823635101318</v>
      </c>
      <c r="AW228" s="28">
        <v>-0.335764080286026</v>
      </c>
      <c r="AX228" s="29">
        <v>240</v>
      </c>
      <c r="AY228" s="28">
        <v>1358.6251220703125</v>
      </c>
      <c r="AZ228" s="28">
        <v>2.6501138210296631</v>
      </c>
      <c r="BA228" s="28">
        <v>9.9999997764825821E-3</v>
      </c>
      <c r="BC228" s="34">
        <v>43641</v>
      </c>
      <c r="BD228" s="35">
        <v>145.03211975097656</v>
      </c>
      <c r="BE228" s="35">
        <v>0.7716071605682373</v>
      </c>
      <c r="BF228" s="33">
        <v>206</v>
      </c>
    </row>
    <row r="229" spans="1:58">
      <c r="A229" s="7">
        <v>228</v>
      </c>
      <c r="C229" s="11" t="s">
        <v>4</v>
      </c>
      <c r="D229" s="11" t="s">
        <v>8</v>
      </c>
      <c r="E229" s="11" t="s">
        <v>12</v>
      </c>
      <c r="F229" s="11" t="s">
        <v>22</v>
      </c>
      <c r="G229" s="11" t="s">
        <v>39</v>
      </c>
      <c r="H229" s="15" t="s">
        <v>268</v>
      </c>
      <c r="I229" s="11" t="s">
        <v>666</v>
      </c>
      <c r="J229" s="11">
        <v>72247000</v>
      </c>
      <c r="K229" s="11">
        <v>72247</v>
      </c>
      <c r="L229" s="12">
        <v>30626</v>
      </c>
      <c r="M229" s="12">
        <v>32443.236328125</v>
      </c>
      <c r="N229" s="13">
        <v>46.746000000000002</v>
      </c>
      <c r="P229" s="20">
        <v>30626</v>
      </c>
      <c r="Q229" s="20">
        <v>16068.599609375</v>
      </c>
      <c r="R229" s="20">
        <v>446</v>
      </c>
      <c r="S229" s="20">
        <v>446</v>
      </c>
      <c r="T229" s="20">
        <v>2359</v>
      </c>
      <c r="U229" s="20">
        <v>2359</v>
      </c>
      <c r="V229" s="21">
        <v>2.2728156764060259E-3</v>
      </c>
      <c r="W229" s="21">
        <v>3.1231867615133524E-3</v>
      </c>
      <c r="X229" s="21">
        <v>8.2934001693502069E-4</v>
      </c>
      <c r="Y229" s="21">
        <v>4.2329696007072926E-3</v>
      </c>
      <c r="Z229" s="21">
        <v>2.6101865814296002E-3</v>
      </c>
      <c r="AA229" s="21">
        <v>6.0702285766601563</v>
      </c>
      <c r="AC229" s="23">
        <v>0.94398999214172363</v>
      </c>
      <c r="AD229" s="23">
        <v>0.49528348445892334</v>
      </c>
      <c r="AE229" s="23">
        <v>0.42131000757217407</v>
      </c>
      <c r="AF229" s="23">
        <v>0.94398999214172363</v>
      </c>
      <c r="AG229" s="23">
        <v>0.42131000757217407</v>
      </c>
      <c r="AH229" s="23">
        <v>3.1247958540916443E-3</v>
      </c>
      <c r="AI229" s="23">
        <v>3.7138632033020258E-3</v>
      </c>
      <c r="AJ229" s="23">
        <v>2.772266510874033E-3</v>
      </c>
      <c r="AK229" s="23">
        <v>3.1818788290601677E-3</v>
      </c>
      <c r="AL229" s="23">
        <v>48.313316345214844</v>
      </c>
      <c r="AN229" s="25">
        <v>0.31505000591278076</v>
      </c>
      <c r="AO229" s="25">
        <v>2.4489660281687975E-3</v>
      </c>
      <c r="AP229" s="25">
        <v>5.897177419354839</v>
      </c>
      <c r="AQ229" s="25">
        <v>1.6495318850502372E-3</v>
      </c>
      <c r="AR229" s="25">
        <v>1.9825614013596117E-3</v>
      </c>
      <c r="AS229" s="25">
        <v>29.485340118408203</v>
      </c>
      <c r="AU229" s="28">
        <v>8647.25</v>
      </c>
      <c r="AV229" s="28">
        <v>2.9377462863922119</v>
      </c>
      <c r="AW229" s="28">
        <v>0.46801429986953735</v>
      </c>
      <c r="AX229" s="29">
        <v>142</v>
      </c>
      <c r="AY229" s="28">
        <v>8647.25</v>
      </c>
      <c r="AZ229" s="28">
        <v>16.867195129394531</v>
      </c>
      <c r="BA229" s="28">
        <v>6.3236601650714874E-2</v>
      </c>
      <c r="BC229" s="34">
        <v>30626</v>
      </c>
      <c r="BD229" s="35">
        <v>610.15234375</v>
      </c>
      <c r="BE229" s="35">
        <v>3.2461628913879395</v>
      </c>
      <c r="BF229" s="33">
        <v>148</v>
      </c>
    </row>
    <row r="230" spans="1:58">
      <c r="A230" s="7">
        <v>229</v>
      </c>
      <c r="C230" s="11" t="s">
        <v>4</v>
      </c>
      <c r="D230" s="11" t="s">
        <v>8</v>
      </c>
      <c r="E230" s="11" t="s">
        <v>12</v>
      </c>
      <c r="F230" s="11" t="s">
        <v>22</v>
      </c>
      <c r="G230" s="11" t="s">
        <v>39</v>
      </c>
      <c r="H230" s="15" t="s">
        <v>269</v>
      </c>
      <c r="I230" s="11" t="s">
        <v>667</v>
      </c>
      <c r="J230" s="11">
        <v>72248000</v>
      </c>
      <c r="K230" s="11">
        <v>72248</v>
      </c>
      <c r="L230" s="12">
        <v>33024</v>
      </c>
      <c r="M230" s="12">
        <v>34983.5234375</v>
      </c>
      <c r="N230" s="13">
        <v>28.071999999999999</v>
      </c>
      <c r="P230" s="20">
        <v>33024</v>
      </c>
      <c r="Q230" s="20">
        <v>9472</v>
      </c>
      <c r="R230" s="20">
        <v>4131</v>
      </c>
      <c r="S230" s="20">
        <v>4131</v>
      </c>
      <c r="T230" s="20">
        <v>3240</v>
      </c>
      <c r="U230" s="20">
        <v>3240</v>
      </c>
      <c r="V230" s="21">
        <v>2.4507760535925627E-3</v>
      </c>
      <c r="W230" s="21">
        <v>1.8410331103950739E-3</v>
      </c>
      <c r="X230" s="21">
        <v>7.6816226355731487E-3</v>
      </c>
      <c r="Y230" s="21">
        <v>5.8138282038271427E-3</v>
      </c>
      <c r="Z230" s="21">
        <v>4.4267680428819629E-3</v>
      </c>
      <c r="AA230" s="21">
        <v>10.294856071472168</v>
      </c>
      <c r="AC230" s="23">
        <v>0.94398999214172363</v>
      </c>
      <c r="AD230" s="23">
        <v>0.27075603604316711</v>
      </c>
      <c r="AE230" s="23">
        <v>1.026729941368103</v>
      </c>
      <c r="AF230" s="23">
        <v>0.94398999214172363</v>
      </c>
      <c r="AG230" s="23">
        <v>1</v>
      </c>
      <c r="AH230" s="23">
        <v>3.1247958540916443E-3</v>
      </c>
      <c r="AI230" s="23">
        <v>2.0302531775087118E-3</v>
      </c>
      <c r="AJ230" s="23">
        <v>6.580110639333725E-3</v>
      </c>
      <c r="AK230" s="23">
        <v>4.1491569564305764E-3</v>
      </c>
      <c r="AL230" s="23">
        <v>63.000370025634766</v>
      </c>
      <c r="AN230" s="25">
        <v>0.38828998804092407</v>
      </c>
      <c r="AO230" s="25">
        <v>3.0182795599102974E-3</v>
      </c>
      <c r="AP230" s="25">
        <v>14.091019712825506</v>
      </c>
      <c r="AQ230" s="25">
        <v>3.9414763450622559E-3</v>
      </c>
      <c r="AR230" s="25">
        <v>3.5568895952167098E-3</v>
      </c>
      <c r="AS230" s="25">
        <v>52.8992919921875</v>
      </c>
      <c r="AU230" s="28">
        <v>34309.41015625</v>
      </c>
      <c r="AV230" s="28">
        <v>11.656000137329102</v>
      </c>
      <c r="AW230" s="28">
        <v>1.06654953956604</v>
      </c>
      <c r="AX230" s="29">
        <v>39</v>
      </c>
      <c r="AY230" s="28">
        <v>34309.41015625</v>
      </c>
      <c r="AZ230" s="28">
        <v>66.923423767089844</v>
      </c>
      <c r="BA230" s="28">
        <v>0.54318714141845703</v>
      </c>
      <c r="BC230" s="34">
        <v>33024</v>
      </c>
      <c r="BD230" s="35">
        <v>6965.22802734375</v>
      </c>
      <c r="BE230" s="35">
        <v>37.056751251220703</v>
      </c>
      <c r="BF230" s="33">
        <v>27</v>
      </c>
    </row>
    <row r="231" spans="1:58">
      <c r="A231" s="7">
        <v>230</v>
      </c>
      <c r="C231" s="11" t="s">
        <v>4</v>
      </c>
      <c r="D231" s="11" t="s">
        <v>8</v>
      </c>
      <c r="E231" s="11" t="s">
        <v>12</v>
      </c>
      <c r="F231" s="11" t="s">
        <v>22</v>
      </c>
      <c r="G231" s="11" t="s">
        <v>39</v>
      </c>
      <c r="H231" s="15" t="s">
        <v>270</v>
      </c>
      <c r="I231" s="11" t="s">
        <v>668</v>
      </c>
      <c r="J231" s="11">
        <v>72249000</v>
      </c>
      <c r="K231" s="11">
        <v>72249</v>
      </c>
      <c r="L231" s="12">
        <v>22292</v>
      </c>
      <c r="M231" s="12">
        <v>23614.7265625</v>
      </c>
      <c r="N231" s="13">
        <v>38.457000000000001</v>
      </c>
      <c r="P231" s="20">
        <v>22292</v>
      </c>
      <c r="Q231" s="20">
        <v>22292</v>
      </c>
      <c r="R231" s="20">
        <v>2175</v>
      </c>
      <c r="S231" s="20">
        <v>2175</v>
      </c>
      <c r="T231" s="20">
        <v>2647</v>
      </c>
      <c r="U231" s="20">
        <v>2647</v>
      </c>
      <c r="V231" s="21">
        <v>1.6543332021683455E-3</v>
      </c>
      <c r="W231" s="21">
        <v>4.3328031897544861E-3</v>
      </c>
      <c r="X231" s="21">
        <v>4.0444275364279747E-3</v>
      </c>
      <c r="Y231" s="21">
        <v>4.7497539781033993E-3</v>
      </c>
      <c r="Z231" s="21">
        <v>3.4640023304741627E-3</v>
      </c>
      <c r="AA231" s="21">
        <v>8.0558557510375977</v>
      </c>
      <c r="AC231" s="23">
        <v>0.94398999214172363</v>
      </c>
      <c r="AD231" s="23">
        <v>0.94398719072341919</v>
      </c>
      <c r="AE231" s="23">
        <v>0.9950299859046936</v>
      </c>
      <c r="AF231" s="23">
        <v>0.94398999214172363</v>
      </c>
      <c r="AG231" s="23">
        <v>0.9950299859046936</v>
      </c>
      <c r="AH231" s="23">
        <v>3.1247958540916443E-3</v>
      </c>
      <c r="AI231" s="23">
        <v>7.0784497074782848E-3</v>
      </c>
      <c r="AJ231" s="23">
        <v>6.5474072471261024E-3</v>
      </c>
      <c r="AK231" s="23">
        <v>5.8447168049815743E-3</v>
      </c>
      <c r="AL231" s="23">
        <v>88.745574951171875</v>
      </c>
      <c r="AN231" s="25">
        <v>0.39581999182701111</v>
      </c>
      <c r="AO231" s="25">
        <v>3.0768122524023056E-3</v>
      </c>
      <c r="AP231" s="25">
        <v>6.9166127989657404</v>
      </c>
      <c r="AQ231" s="25">
        <v>1.9346837652847171E-3</v>
      </c>
      <c r="AR231" s="25">
        <v>2.4104734233848192E-3</v>
      </c>
      <c r="AS231" s="25">
        <v>35.849395751953125</v>
      </c>
      <c r="AU231" s="28">
        <v>25629.505859375</v>
      </c>
      <c r="AV231" s="28">
        <v>8.7071599960327148</v>
      </c>
      <c r="AW231" s="28">
        <v>0.9398764967918396</v>
      </c>
      <c r="AX231" s="29">
        <v>65</v>
      </c>
      <c r="AY231" s="28">
        <v>25629.505859375</v>
      </c>
      <c r="AZ231" s="28">
        <v>49.992530822753906</v>
      </c>
      <c r="BA231" s="28">
        <v>0.42367631196975708</v>
      </c>
      <c r="BC231" s="34">
        <v>22292</v>
      </c>
      <c r="BD231" s="35">
        <v>3738.3583984375</v>
      </c>
      <c r="BE231" s="35">
        <v>19.889001846313477</v>
      </c>
      <c r="BF231" s="33">
        <v>77</v>
      </c>
    </row>
    <row r="232" spans="1:58">
      <c r="A232" s="7">
        <v>231</v>
      </c>
      <c r="C232" s="11" t="s">
        <v>4</v>
      </c>
      <c r="D232" s="11" t="s">
        <v>8</v>
      </c>
      <c r="E232" s="11" t="s">
        <v>12</v>
      </c>
      <c r="F232" s="11" t="s">
        <v>22</v>
      </c>
      <c r="G232" s="11" t="s">
        <v>39</v>
      </c>
      <c r="H232" s="15" t="s">
        <v>170</v>
      </c>
      <c r="I232" s="11" t="s">
        <v>669</v>
      </c>
      <c r="J232" s="11">
        <v>72250000</v>
      </c>
      <c r="K232" s="11">
        <v>72250</v>
      </c>
      <c r="L232" s="12">
        <v>200772</v>
      </c>
      <c r="M232" s="12">
        <v>212685.078125</v>
      </c>
      <c r="N232" s="13">
        <v>101.557</v>
      </c>
      <c r="P232" s="20">
        <v>200772</v>
      </c>
      <c r="Q232" s="20">
        <v>6653.7998046875</v>
      </c>
      <c r="R232" s="20">
        <v>30</v>
      </c>
      <c r="S232" s="20">
        <v>30</v>
      </c>
      <c r="T232" s="20">
        <v>1027</v>
      </c>
      <c r="U232" s="20">
        <v>1027</v>
      </c>
      <c r="V232" s="21">
        <v>1.4899685978889465E-2</v>
      </c>
      <c r="W232" s="21">
        <v>1.2932713143527508E-3</v>
      </c>
      <c r="X232" s="21">
        <v>5.5785203585401177E-5</v>
      </c>
      <c r="Y232" s="21">
        <v>1.8428399926051497E-3</v>
      </c>
      <c r="Z232" s="21">
        <v>5.8067463075078696E-3</v>
      </c>
      <c r="AA232" s="21">
        <v>13.504121780395508</v>
      </c>
      <c r="AC232" s="23">
        <v>0.94398999214172363</v>
      </c>
      <c r="AD232" s="23">
        <v>3.1284753233194351E-2</v>
      </c>
      <c r="AE232" s="23">
        <v>2.4219999089837074E-2</v>
      </c>
      <c r="AF232" s="23">
        <v>0.94398999214172363</v>
      </c>
      <c r="AG232" s="23">
        <v>2.4219999089837074E-2</v>
      </c>
      <c r="AH232" s="23">
        <v>3.1247958540916443E-3</v>
      </c>
      <c r="AI232" s="23">
        <v>2.3458745272364467E-4</v>
      </c>
      <c r="AJ232" s="23">
        <v>1.5937027637846768E-4</v>
      </c>
      <c r="AK232" s="23">
        <v>9.4939825872419339E-4</v>
      </c>
      <c r="AL232" s="23">
        <v>14.41556453704834</v>
      </c>
      <c r="AN232" s="25">
        <v>5.0870001316070557E-2</v>
      </c>
      <c r="AO232" s="25">
        <v>3.954258281737566E-4</v>
      </c>
      <c r="AP232" s="25">
        <v>2.5313370473537602</v>
      </c>
      <c r="AQ232" s="25">
        <v>7.0805416908115149E-4</v>
      </c>
      <c r="AR232" s="25">
        <v>5.7781896953007202E-4</v>
      </c>
      <c r="AS232" s="25">
        <v>8.5935239791870117</v>
      </c>
      <c r="AU232" s="28">
        <v>1672.8973388671875</v>
      </c>
      <c r="AV232" s="28">
        <v>0.56833654642105103</v>
      </c>
      <c r="AW232" s="28">
        <v>-0.24539440870285034</v>
      </c>
      <c r="AX232" s="29">
        <v>216</v>
      </c>
      <c r="AY232" s="28">
        <v>1672.8973388671875</v>
      </c>
      <c r="AZ232" s="28">
        <v>3.2631285190582275</v>
      </c>
      <c r="BA232" s="28">
        <v>9.9999997764825821E-3</v>
      </c>
      <c r="BC232" s="34">
        <v>200772</v>
      </c>
      <c r="BD232" s="35">
        <v>102.13271331787109</v>
      </c>
      <c r="BE232" s="35">
        <v>0.54337155818939209</v>
      </c>
      <c r="BF232" s="33">
        <v>241</v>
      </c>
    </row>
    <row r="233" spans="1:58">
      <c r="A233" s="7">
        <v>232</v>
      </c>
      <c r="C233" s="11" t="s">
        <v>4</v>
      </c>
      <c r="D233" s="11" t="s">
        <v>8</v>
      </c>
      <c r="E233" s="11" t="s">
        <v>12</v>
      </c>
      <c r="F233" s="11" t="s">
        <v>22</v>
      </c>
      <c r="G233" s="11" t="s">
        <v>39</v>
      </c>
      <c r="H233" s="15" t="s">
        <v>271</v>
      </c>
      <c r="I233" s="11" t="s">
        <v>670</v>
      </c>
      <c r="J233" s="11">
        <v>72251000</v>
      </c>
      <c r="K233" s="11">
        <v>72251</v>
      </c>
      <c r="L233" s="12">
        <v>157078</v>
      </c>
      <c r="M233" s="12">
        <v>166398.4375</v>
      </c>
      <c r="N233" s="13">
        <v>94.162000000000006</v>
      </c>
      <c r="P233" s="20">
        <v>157078</v>
      </c>
      <c r="Q233" s="20">
        <v>860.20001220703125</v>
      </c>
      <c r="R233" s="20">
        <v>0</v>
      </c>
      <c r="S233" s="20">
        <v>0</v>
      </c>
      <c r="T233" s="20">
        <v>0</v>
      </c>
      <c r="U233" s="20">
        <v>0</v>
      </c>
      <c r="V233" s="21">
        <v>1.1657067574560642E-2</v>
      </c>
      <c r="W233" s="21">
        <v>1.671934878686443E-4</v>
      </c>
      <c r="X233" s="21">
        <v>0</v>
      </c>
      <c r="Y233" s="21">
        <v>0</v>
      </c>
      <c r="Z233" s="21">
        <v>4.0087345413901097E-3</v>
      </c>
      <c r="AA233" s="21">
        <v>9.3226804733276367</v>
      </c>
      <c r="AC233" s="23">
        <v>0.94398999214172363</v>
      </c>
      <c r="AD233" s="23">
        <v>5.1695196889340878E-3</v>
      </c>
      <c r="AE233" s="23">
        <v>0</v>
      </c>
      <c r="AF233" s="23">
        <v>0.94398999214172363</v>
      </c>
      <c r="AG233" s="23">
        <v>0</v>
      </c>
      <c r="AH233" s="23">
        <v>3.1247958540916443E-3</v>
      </c>
      <c r="AI233" s="23">
        <v>3.8763435441069305E-5</v>
      </c>
      <c r="AJ233" s="23">
        <v>0</v>
      </c>
      <c r="AK233" s="23">
        <v>8.1877878549361128E-4</v>
      </c>
      <c r="AL233" s="23">
        <v>12.432251930236816</v>
      </c>
      <c r="AN233" s="25">
        <v>0.16453999280929565</v>
      </c>
      <c r="AO233" s="25">
        <v>1.2790124164894223E-3</v>
      </c>
      <c r="AP233" s="25">
        <v>1.6879482245933182</v>
      </c>
      <c r="AQ233" s="25">
        <v>4.7214527148753405E-4</v>
      </c>
      <c r="AR233" s="25">
        <v>8.0827123925978316E-4</v>
      </c>
      <c r="AS233" s="25">
        <v>12.020889282226563</v>
      </c>
      <c r="AU233" s="28">
        <v>1393.2440185546875</v>
      </c>
      <c r="AV233" s="28">
        <v>0.47332939505577087</v>
      </c>
      <c r="AW233" s="28">
        <v>-0.32483652234077454</v>
      </c>
      <c r="AX233" s="29">
        <v>237</v>
      </c>
      <c r="AY233" s="28">
        <v>1393.2440185546875</v>
      </c>
      <c r="AZ233" s="28">
        <v>2.7176408767700195</v>
      </c>
      <c r="BA233" s="28">
        <v>9.9999997764825821E-3</v>
      </c>
      <c r="BC233" s="34">
        <v>157078</v>
      </c>
      <c r="BD233" s="35">
        <v>258.45611572265625</v>
      </c>
      <c r="BE233" s="35">
        <v>1.3750511407852173</v>
      </c>
      <c r="BF233" s="33">
        <v>174</v>
      </c>
    </row>
    <row r="234" spans="1:58">
      <c r="A234" s="7">
        <v>233</v>
      </c>
      <c r="C234" s="11" t="s">
        <v>4</v>
      </c>
      <c r="D234" s="11" t="s">
        <v>8</v>
      </c>
      <c r="E234" s="11" t="s">
        <v>12</v>
      </c>
      <c r="F234" s="11" t="s">
        <v>22</v>
      </c>
      <c r="G234" s="11" t="s">
        <v>39</v>
      </c>
      <c r="H234" s="15" t="s">
        <v>272</v>
      </c>
      <c r="I234" s="11" t="s">
        <v>671</v>
      </c>
      <c r="J234" s="11">
        <v>72252000</v>
      </c>
      <c r="K234" s="11">
        <v>72252</v>
      </c>
      <c r="L234" s="12">
        <v>58914</v>
      </c>
      <c r="M234" s="12">
        <v>62409.7421875</v>
      </c>
      <c r="N234" s="13">
        <v>53.167999999999999</v>
      </c>
      <c r="P234" s="20">
        <v>58914</v>
      </c>
      <c r="Q234" s="20">
        <v>23689.599609375</v>
      </c>
      <c r="R234" s="20">
        <v>577</v>
      </c>
      <c r="S234" s="20">
        <v>577</v>
      </c>
      <c r="T234" s="20">
        <v>4297</v>
      </c>
      <c r="U234" s="20">
        <v>4297</v>
      </c>
      <c r="V234" s="21">
        <v>4.3721240945160389E-3</v>
      </c>
      <c r="W234" s="21">
        <v>4.604448564350605E-3</v>
      </c>
      <c r="X234" s="21">
        <v>1.0729354107752442E-3</v>
      </c>
      <c r="Y234" s="21">
        <v>7.7105001546442509E-3</v>
      </c>
      <c r="Z234" s="21">
        <v>4.5546175528760665E-3</v>
      </c>
      <c r="AA234" s="21">
        <v>10.592182159423828</v>
      </c>
      <c r="AC234" s="23">
        <v>0.94398999214172363</v>
      </c>
      <c r="AD234" s="23">
        <v>0.3795817494392395</v>
      </c>
      <c r="AE234" s="23">
        <v>0.3805600106716156</v>
      </c>
      <c r="AF234" s="23">
        <v>0.94398999214172363</v>
      </c>
      <c r="AG234" s="23">
        <v>0.3805600106716156</v>
      </c>
      <c r="AH234" s="23">
        <v>3.1247958540916443E-3</v>
      </c>
      <c r="AI234" s="23">
        <v>2.8462782502174377E-3</v>
      </c>
      <c r="AJ234" s="23">
        <v>2.5041268672794104E-3</v>
      </c>
      <c r="AK234" s="23">
        <v>2.7799669541555849E-3</v>
      </c>
      <c r="AL234" s="23">
        <v>42.210731506347656</v>
      </c>
      <c r="AN234" s="25">
        <v>0.39182001352310181</v>
      </c>
      <c r="AO234" s="25">
        <v>3.0457193497568369E-3</v>
      </c>
      <c r="AP234" s="25">
        <v>12.209146830703396</v>
      </c>
      <c r="AQ234" s="25">
        <v>3.4150874707847834E-3</v>
      </c>
      <c r="AR234" s="25">
        <v>3.2612155255533968E-3</v>
      </c>
      <c r="AS234" s="25">
        <v>48.501926422119141</v>
      </c>
      <c r="AU234" s="28">
        <v>21685.392578125</v>
      </c>
      <c r="AV234" s="28">
        <v>7.3672189712524414</v>
      </c>
      <c r="AW234" s="28">
        <v>0.86730355024337769</v>
      </c>
      <c r="AX234" s="29">
        <v>73</v>
      </c>
      <c r="AY234" s="28">
        <v>21685.392578125</v>
      </c>
      <c r="AZ234" s="28">
        <v>42.299201965332031</v>
      </c>
      <c r="BA234" s="28">
        <v>4.252861812710762E-2</v>
      </c>
      <c r="BC234" s="34">
        <v>58914</v>
      </c>
      <c r="BD234" s="35">
        <v>981.7171630859375</v>
      </c>
      <c r="BE234" s="35">
        <v>5.2229804992675781</v>
      </c>
      <c r="BF234" s="33">
        <v>133</v>
      </c>
    </row>
    <row r="235" spans="1:58">
      <c r="A235" s="7">
        <v>234</v>
      </c>
      <c r="C235" s="11" t="s">
        <v>4</v>
      </c>
      <c r="D235" s="11" t="s">
        <v>8</v>
      </c>
      <c r="E235" s="11" t="s">
        <v>12</v>
      </c>
      <c r="F235" s="11" t="s">
        <v>22</v>
      </c>
      <c r="G235" s="11" t="s">
        <v>39</v>
      </c>
      <c r="H235" s="15" t="s">
        <v>273</v>
      </c>
      <c r="I235" s="11" t="s">
        <v>672</v>
      </c>
      <c r="J235" s="11">
        <v>72253000</v>
      </c>
      <c r="K235" s="11">
        <v>72253</v>
      </c>
      <c r="L235" s="12">
        <v>9859</v>
      </c>
      <c r="M235" s="12">
        <v>10443.9970703125</v>
      </c>
      <c r="N235" s="13">
        <v>51.12</v>
      </c>
      <c r="P235" s="20">
        <v>9859</v>
      </c>
      <c r="Q235" s="20">
        <v>6900</v>
      </c>
      <c r="R235" s="20">
        <v>1361</v>
      </c>
      <c r="S235" s="20">
        <v>1361</v>
      </c>
      <c r="T235" s="20">
        <v>136</v>
      </c>
      <c r="U235" s="20">
        <v>136</v>
      </c>
      <c r="V235" s="21">
        <v>7.3165580397471786E-4</v>
      </c>
      <c r="W235" s="21">
        <v>1.3411241816356778E-3</v>
      </c>
      <c r="X235" s="21">
        <v>2.5307887699455023E-3</v>
      </c>
      <c r="Y235" s="21">
        <v>2.4403723364230245E-4</v>
      </c>
      <c r="Z235" s="21">
        <v>1.1095311487425473E-3</v>
      </c>
      <c r="AA235" s="21">
        <v>2.5803165435791016</v>
      </c>
      <c r="AC235" s="23">
        <v>0.94398999214172363</v>
      </c>
      <c r="AD235" s="23">
        <v>0.66066658496856689</v>
      </c>
      <c r="AE235" s="23">
        <v>0.69846999645233154</v>
      </c>
      <c r="AF235" s="23">
        <v>0.94398999214172363</v>
      </c>
      <c r="AG235" s="23">
        <v>0.69846999645233154</v>
      </c>
      <c r="AH235" s="23">
        <v>3.1247958540916443E-3</v>
      </c>
      <c r="AI235" s="23">
        <v>4.953981377184391E-3</v>
      </c>
      <c r="AJ235" s="23">
        <v>4.5960098505020142E-3</v>
      </c>
      <c r="AK235" s="23">
        <v>4.3378602883256366E-3</v>
      </c>
      <c r="AL235" s="23">
        <v>65.865623474121094</v>
      </c>
      <c r="AN235" s="25">
        <v>0.300819993019104</v>
      </c>
      <c r="AO235" s="25">
        <v>2.3383523803204298E-3</v>
      </c>
      <c r="AP235" s="25">
        <v>3.3879781420765025</v>
      </c>
      <c r="AQ235" s="25">
        <v>9.4766996335238218E-4</v>
      </c>
      <c r="AR235" s="25">
        <v>1.5270026033821623E-3</v>
      </c>
      <c r="AS235" s="25">
        <v>22.710111618041992</v>
      </c>
      <c r="AU235" s="28">
        <v>3859.677978515625</v>
      </c>
      <c r="AV235" s="28">
        <v>1.3112555742263794</v>
      </c>
      <c r="AW235" s="28">
        <v>0.11768734455108643</v>
      </c>
      <c r="AX235" s="29">
        <v>172</v>
      </c>
      <c r="AY235" s="28">
        <v>3859.677978515625</v>
      </c>
      <c r="AZ235" s="28">
        <v>7.5286297798156738</v>
      </c>
      <c r="BA235" s="28">
        <v>0.59944480657577515</v>
      </c>
      <c r="BC235" s="34">
        <v>9859</v>
      </c>
      <c r="BD235" s="35">
        <v>1777.823974609375</v>
      </c>
      <c r="BE235" s="35">
        <v>9.4584684371948242</v>
      </c>
      <c r="BF235" s="33">
        <v>111</v>
      </c>
    </row>
    <row r="236" spans="1:58">
      <c r="A236" s="7">
        <v>235</v>
      </c>
      <c r="C236" s="11" t="s">
        <v>4</v>
      </c>
      <c r="D236" s="11" t="s">
        <v>8</v>
      </c>
      <c r="E236" s="11" t="s">
        <v>12</v>
      </c>
      <c r="F236" s="11" t="s">
        <v>23</v>
      </c>
      <c r="G236" s="11" t="s">
        <v>40</v>
      </c>
      <c r="H236" s="15" t="s">
        <v>274</v>
      </c>
      <c r="I236" s="11" t="s">
        <v>673</v>
      </c>
      <c r="J236" s="11">
        <v>74601000</v>
      </c>
      <c r="K236" s="11">
        <v>74601</v>
      </c>
      <c r="L236" s="12">
        <v>22206</v>
      </c>
      <c r="M236" s="12">
        <v>23090.177734375</v>
      </c>
      <c r="N236" s="13">
        <v>201.99</v>
      </c>
      <c r="P236" s="20">
        <v>22206</v>
      </c>
      <c r="Q236" s="20">
        <v>1482</v>
      </c>
      <c r="R236" s="20">
        <v>0</v>
      </c>
      <c r="S236" s="20">
        <v>0</v>
      </c>
      <c r="T236" s="20">
        <v>0</v>
      </c>
      <c r="U236" s="20">
        <v>0</v>
      </c>
      <c r="V236" s="21">
        <v>1.6479509649798274E-3</v>
      </c>
      <c r="W236" s="21">
        <v>2.8805015608668327E-4</v>
      </c>
      <c r="X236" s="21">
        <v>0</v>
      </c>
      <c r="Y236" s="21">
        <v>0</v>
      </c>
      <c r="Z236" s="21">
        <v>6.1067191966501203E-4</v>
      </c>
      <c r="AA236" s="21">
        <v>1.4201736450195313</v>
      </c>
      <c r="AC236" s="23">
        <v>0.96170997619628906</v>
      </c>
      <c r="AD236" s="23">
        <v>6.4183138310909271E-2</v>
      </c>
      <c r="AE236" s="23">
        <v>0</v>
      </c>
      <c r="AF236" s="23">
        <v>0.96170997619628906</v>
      </c>
      <c r="AG236" s="23">
        <v>0</v>
      </c>
      <c r="AH236" s="23">
        <v>3.18345264531672E-3</v>
      </c>
      <c r="AI236" s="23">
        <v>4.8127464833669364E-4</v>
      </c>
      <c r="AJ236" s="23">
        <v>0</v>
      </c>
      <c r="AK236" s="23">
        <v>9.836875205412167E-4</v>
      </c>
      <c r="AL236" s="23">
        <v>14.936209678649902</v>
      </c>
      <c r="AN236" s="25">
        <v>0.19483999907970428</v>
      </c>
      <c r="AO236" s="25">
        <v>1.5145422657951713E-3</v>
      </c>
      <c r="AP236" s="25">
        <v>5.7808857808857814</v>
      </c>
      <c r="AQ236" s="25">
        <v>1.6170032322406769E-3</v>
      </c>
      <c r="AR236" s="25">
        <v>1.5743198837876982E-3</v>
      </c>
      <c r="AS236" s="25">
        <v>23.413829803466797</v>
      </c>
      <c r="AU236" s="28">
        <v>496.6544189453125</v>
      </c>
      <c r="AV236" s="28">
        <v>0.16872933506965637</v>
      </c>
      <c r="AW236" s="28">
        <v>-0.77280938625335693</v>
      </c>
      <c r="AX236" s="29">
        <v>312</v>
      </c>
      <c r="AY236" s="28">
        <v>496.6544189453125</v>
      </c>
      <c r="AZ236" s="28">
        <v>0.96876662969589233</v>
      </c>
      <c r="BA236" s="28">
        <v>9.9999997764825821E-3</v>
      </c>
      <c r="BC236" s="34">
        <v>22206</v>
      </c>
      <c r="BD236" s="35">
        <v>43.266170501708984</v>
      </c>
      <c r="BE236" s="35">
        <v>0.23018684983253479</v>
      </c>
      <c r="BF236" s="33">
        <v>310</v>
      </c>
    </row>
    <row r="237" spans="1:58">
      <c r="A237" s="7">
        <v>236</v>
      </c>
      <c r="C237" s="11" t="s">
        <v>4</v>
      </c>
      <c r="D237" s="11" t="s">
        <v>8</v>
      </c>
      <c r="E237" s="11" t="s">
        <v>12</v>
      </c>
      <c r="F237" s="11" t="s">
        <v>23</v>
      </c>
      <c r="G237" s="11" t="s">
        <v>40</v>
      </c>
      <c r="H237" s="15" t="s">
        <v>275</v>
      </c>
      <c r="I237" s="11" t="s">
        <v>674</v>
      </c>
      <c r="J237" s="11">
        <v>74602000</v>
      </c>
      <c r="K237" s="11">
        <v>74602</v>
      </c>
      <c r="L237" s="12">
        <v>46146</v>
      </c>
      <c r="M237" s="12">
        <v>47983.3984375</v>
      </c>
      <c r="N237" s="13">
        <v>152.99199999999999</v>
      </c>
      <c r="P237" s="20">
        <v>46146</v>
      </c>
      <c r="Q237" s="20">
        <v>1829</v>
      </c>
      <c r="R237" s="20">
        <v>0</v>
      </c>
      <c r="S237" s="20">
        <v>0</v>
      </c>
      <c r="T237" s="20">
        <v>3</v>
      </c>
      <c r="U237" s="20">
        <v>3</v>
      </c>
      <c r="V237" s="21">
        <v>3.4245855640619993E-3</v>
      </c>
      <c r="W237" s="21">
        <v>3.5549511085264385E-4</v>
      </c>
      <c r="X237" s="21">
        <v>0</v>
      </c>
      <c r="Y237" s="21">
        <v>5.3831745390198193E-6</v>
      </c>
      <c r="Z237" s="21">
        <v>1.2300469525052418E-3</v>
      </c>
      <c r="AA237" s="21">
        <v>2.8605871200561523</v>
      </c>
      <c r="AC237" s="23">
        <v>0.96170997619628906</v>
      </c>
      <c r="AD237" s="23">
        <v>3.8117349147796631E-2</v>
      </c>
      <c r="AE237" s="23">
        <v>3.0000001424923539E-4</v>
      </c>
      <c r="AF237" s="23">
        <v>0.96170997619628906</v>
      </c>
      <c r="AG237" s="23">
        <v>3.0000001424923539E-4</v>
      </c>
      <c r="AH237" s="23">
        <v>3.18345264531672E-3</v>
      </c>
      <c r="AI237" s="23">
        <v>2.8582138475030661E-4</v>
      </c>
      <c r="AJ237" s="23">
        <v>1.974033239093842E-6</v>
      </c>
      <c r="AK237" s="23">
        <v>9.1832552170069794E-4</v>
      </c>
      <c r="AL237" s="23">
        <v>13.943758964538574</v>
      </c>
      <c r="AN237" s="25">
        <v>0.38490000367164612</v>
      </c>
      <c r="AO237" s="25">
        <v>2.9919282533228397E-3</v>
      </c>
      <c r="AP237" s="25">
        <v>4.8444863336475024</v>
      </c>
      <c r="AQ237" s="25">
        <v>1.355077838525176E-3</v>
      </c>
      <c r="AR237" s="25">
        <v>2.0369595252196868E-3</v>
      </c>
      <c r="AS237" s="25">
        <v>30.294366836547852</v>
      </c>
      <c r="AU237" s="28">
        <v>1208.361572265625</v>
      </c>
      <c r="AV237" s="28">
        <v>0.41051894426345825</v>
      </c>
      <c r="AW237" s="28">
        <v>-0.38666680455207825</v>
      </c>
      <c r="AX237" s="29">
        <v>248</v>
      </c>
      <c r="AY237" s="28">
        <v>1208.361572265625</v>
      </c>
      <c r="AZ237" s="28">
        <v>2.3570120334625244</v>
      </c>
      <c r="BA237" s="28">
        <v>9.9999997764825821E-3</v>
      </c>
      <c r="BC237" s="34">
        <v>46146</v>
      </c>
      <c r="BD237" s="35">
        <v>177.61595153808594</v>
      </c>
      <c r="BE237" s="35">
        <v>0.94496124982833862</v>
      </c>
      <c r="BF237" s="33">
        <v>185</v>
      </c>
    </row>
    <row r="238" spans="1:58">
      <c r="A238" s="7">
        <v>237</v>
      </c>
      <c r="C238" s="11" t="s">
        <v>4</v>
      </c>
      <c r="D238" s="11" t="s">
        <v>8</v>
      </c>
      <c r="E238" s="11" t="s">
        <v>12</v>
      </c>
      <c r="F238" s="11" t="s">
        <v>23</v>
      </c>
      <c r="G238" s="11" t="s">
        <v>40</v>
      </c>
      <c r="H238" s="15" t="s">
        <v>276</v>
      </c>
      <c r="I238" s="11" t="s">
        <v>675</v>
      </c>
      <c r="J238" s="11">
        <v>74603000</v>
      </c>
      <c r="K238" s="11">
        <v>74603</v>
      </c>
      <c r="L238" s="12">
        <v>32286</v>
      </c>
      <c r="M238" s="12">
        <v>33571.53515625</v>
      </c>
      <c r="P238" s="20">
        <v>32286</v>
      </c>
      <c r="Q238" s="20">
        <v>954</v>
      </c>
      <c r="R238" s="20">
        <v>1</v>
      </c>
      <c r="S238" s="20">
        <v>1</v>
      </c>
      <c r="T238" s="20">
        <v>6</v>
      </c>
      <c r="U238" s="20">
        <v>6</v>
      </c>
      <c r="V238" s="21">
        <v>2.3960075341165066E-3</v>
      </c>
      <c r="W238" s="21">
        <v>1.8542500038165599E-4</v>
      </c>
      <c r="X238" s="21">
        <v>1.8595068240756518E-6</v>
      </c>
      <c r="Y238" s="21">
        <v>1.0766349078039639E-5</v>
      </c>
      <c r="Z238" s="21">
        <v>8.5236207572918492E-4</v>
      </c>
      <c r="AA238" s="21">
        <v>1.9822463989257812</v>
      </c>
      <c r="AC238" s="23">
        <v>0.96170997619628906</v>
      </c>
      <c r="AD238" s="23">
        <v>2.8416931629180908E-2</v>
      </c>
      <c r="AE238" s="23">
        <v>1.0000000474974513E-3</v>
      </c>
      <c r="AF238" s="23">
        <v>0.96170997619628906</v>
      </c>
      <c r="AG238" s="23">
        <v>1.0000000474974513E-3</v>
      </c>
      <c r="AH238" s="23">
        <v>3.18345264531672E-3</v>
      </c>
      <c r="AI238" s="23">
        <v>2.1308321447577327E-4</v>
      </c>
      <c r="AJ238" s="23">
        <v>6.5801109485619236E-6</v>
      </c>
      <c r="AK238" s="23">
        <v>8.9556380876430763E-4</v>
      </c>
      <c r="AL238" s="23">
        <v>13.598148345947266</v>
      </c>
      <c r="AN238" s="25">
        <v>0.15936000645160675</v>
      </c>
      <c r="AO238" s="25">
        <v>1.2387470342218876E-3</v>
      </c>
      <c r="AP238" s="25">
        <v>7.3876871880199673</v>
      </c>
      <c r="AQ238" s="25">
        <v>2.0664504263550043E-3</v>
      </c>
      <c r="AR238" s="25">
        <v>1.7216444624085282E-3</v>
      </c>
      <c r="AS238" s="25">
        <v>25.604892730712891</v>
      </c>
      <c r="AU238" s="28">
        <v>690.17681884765625</v>
      </c>
      <c r="AV238" s="28">
        <v>0.23447506129741669</v>
      </c>
      <c r="AW238" s="28">
        <v>-0.62990331649780273</v>
      </c>
      <c r="AX238" s="29">
        <v>282</v>
      </c>
      <c r="AY238" s="28">
        <v>690.17681884765625</v>
      </c>
      <c r="AZ238" s="28">
        <v>1.3462485074996948</v>
      </c>
      <c r="BA238" s="28">
        <v>9.9999997764825821E-3</v>
      </c>
      <c r="BC238" s="34">
        <v>32286</v>
      </c>
      <c r="BD238" s="35">
        <v>51.450969696044922</v>
      </c>
      <c r="BE238" s="35">
        <v>0.27373203635215759</v>
      </c>
      <c r="BF238" s="33">
        <v>293</v>
      </c>
    </row>
    <row r="239" spans="1:58">
      <c r="A239" s="7">
        <v>238</v>
      </c>
      <c r="C239" s="11" t="s">
        <v>4</v>
      </c>
      <c r="D239" s="11" t="s">
        <v>8</v>
      </c>
      <c r="E239" s="11" t="s">
        <v>12</v>
      </c>
      <c r="F239" s="11" t="s">
        <v>23</v>
      </c>
      <c r="G239" s="11" t="s">
        <v>40</v>
      </c>
      <c r="H239" s="15" t="s">
        <v>277</v>
      </c>
      <c r="I239" s="11" t="s">
        <v>676</v>
      </c>
      <c r="J239" s="11">
        <v>74604000</v>
      </c>
      <c r="K239" s="11">
        <v>74604</v>
      </c>
      <c r="L239" s="12">
        <v>74722</v>
      </c>
      <c r="M239" s="12">
        <v>77697.2109375</v>
      </c>
      <c r="N239" s="13">
        <v>185.02600000000001</v>
      </c>
      <c r="P239" s="20">
        <v>24913</v>
      </c>
      <c r="Q239" s="20">
        <v>2564</v>
      </c>
      <c r="R239" s="20">
        <v>0</v>
      </c>
      <c r="S239" s="20">
        <v>0</v>
      </c>
      <c r="T239" s="20">
        <v>2</v>
      </c>
      <c r="U239" s="20">
        <v>2</v>
      </c>
      <c r="V239" s="21">
        <v>1.8488428322598338E-3</v>
      </c>
      <c r="W239" s="21">
        <v>4.9835396930575371E-4</v>
      </c>
      <c r="X239" s="21">
        <v>0</v>
      </c>
      <c r="Y239" s="21">
        <v>3.5887828744307626E-6</v>
      </c>
      <c r="Z239" s="21">
        <v>7.1519719035737373E-4</v>
      </c>
      <c r="AA239" s="21">
        <v>1.6632567644119263</v>
      </c>
      <c r="AC239" s="23">
        <v>0.32063999772071838</v>
      </c>
      <c r="AD239" s="23">
        <v>3.2999899238348007E-2</v>
      </c>
      <c r="AE239" s="23">
        <v>3.6999999429099262E-4</v>
      </c>
      <c r="AF239" s="23">
        <v>0.32063999772071838</v>
      </c>
      <c r="AG239" s="23">
        <v>3.6999999429099262E-4</v>
      </c>
      <c r="AH239" s="23">
        <v>1.0613825870677829E-3</v>
      </c>
      <c r="AI239" s="23">
        <v>2.4744839174672961E-4</v>
      </c>
      <c r="AJ239" s="23">
        <v>2.43464091909118E-6</v>
      </c>
      <c r="AK239" s="23">
        <v>3.5839495004554034E-4</v>
      </c>
      <c r="AL239" s="23">
        <v>5.4418315887451172</v>
      </c>
      <c r="AN239" s="25">
        <v>0.24558000266551971</v>
      </c>
      <c r="AO239" s="25">
        <v>1.9089576089754701E-3</v>
      </c>
      <c r="AP239" s="25">
        <v>8.9325099250110291</v>
      </c>
      <c r="AQ239" s="25">
        <v>2.4985612835735083E-3</v>
      </c>
      <c r="AR239" s="25">
        <v>2.2529432695621975E-3</v>
      </c>
      <c r="AS239" s="25">
        <v>33.506553649902344</v>
      </c>
      <c r="AU239" s="28">
        <v>303.27328491210937</v>
      </c>
      <c r="AV239" s="28">
        <v>0.10303159803152084</v>
      </c>
      <c r="AW239" s="28">
        <v>-0.9870295524597168</v>
      </c>
      <c r="AX239" s="29">
        <v>329</v>
      </c>
      <c r="AY239" s="28">
        <v>303.27328491210937</v>
      </c>
      <c r="AZ239" s="28">
        <v>0.59156030416488647</v>
      </c>
      <c r="BA239" s="28">
        <v>9.9999997764825821E-3</v>
      </c>
      <c r="BC239" s="34">
        <v>24913</v>
      </c>
      <c r="BD239" s="35">
        <v>61.181343078613281</v>
      </c>
      <c r="BE239" s="35">
        <v>0.32550004124641418</v>
      </c>
      <c r="BF239" s="33">
        <v>281</v>
      </c>
    </row>
    <row r="240" spans="1:58">
      <c r="A240" s="7">
        <v>239</v>
      </c>
      <c r="C240" s="11" t="s">
        <v>4</v>
      </c>
      <c r="D240" s="11" t="s">
        <v>8</v>
      </c>
      <c r="E240" s="11" t="s">
        <v>12</v>
      </c>
      <c r="F240" s="11" t="s">
        <v>23</v>
      </c>
      <c r="G240" s="11" t="s">
        <v>40</v>
      </c>
      <c r="H240" s="15" t="s">
        <v>278</v>
      </c>
      <c r="I240" s="11" t="s">
        <v>677</v>
      </c>
      <c r="J240" s="11">
        <v>74605000</v>
      </c>
      <c r="K240" s="11">
        <v>74605</v>
      </c>
      <c r="L240" s="12">
        <v>24913</v>
      </c>
      <c r="M240" s="12">
        <v>25904.962890625</v>
      </c>
      <c r="P240" s="20">
        <v>0</v>
      </c>
      <c r="Q240" s="20">
        <v>0</v>
      </c>
      <c r="S240" s="20">
        <v>0</v>
      </c>
      <c r="U240" s="20">
        <v>0</v>
      </c>
      <c r="V240" s="21">
        <v>0</v>
      </c>
      <c r="W240" s="21">
        <v>0</v>
      </c>
      <c r="X240" s="21">
        <v>0</v>
      </c>
      <c r="Y240" s="21">
        <v>0</v>
      </c>
      <c r="Z240" s="21">
        <v>0</v>
      </c>
      <c r="AA240" s="21">
        <v>0</v>
      </c>
      <c r="AC240" s="23">
        <v>0</v>
      </c>
      <c r="AD240" s="23">
        <v>0</v>
      </c>
      <c r="AE240" s="23">
        <v>0</v>
      </c>
      <c r="AF240" s="23">
        <v>0</v>
      </c>
      <c r="AG240" s="23">
        <v>0</v>
      </c>
      <c r="AH240" s="23">
        <v>0</v>
      </c>
      <c r="AI240" s="23">
        <v>0</v>
      </c>
      <c r="AJ240" s="23">
        <v>0</v>
      </c>
      <c r="AK240" s="23">
        <v>0</v>
      </c>
      <c r="AL240" s="23">
        <v>0</v>
      </c>
      <c r="AN240" s="25">
        <v>0.42138001322746277</v>
      </c>
      <c r="AO240" s="25">
        <v>3.275497118011117E-3</v>
      </c>
      <c r="AP240" s="25">
        <v>8.7983466194272211</v>
      </c>
      <c r="AQ240" s="25">
        <v>2.4610338732600212E-3</v>
      </c>
      <c r="AR240" s="25">
        <v>2.8003242360572916E-3</v>
      </c>
      <c r="AS240" s="25">
        <v>41.647392272949219</v>
      </c>
      <c r="AU240" s="28">
        <v>0</v>
      </c>
      <c r="AV240" s="28">
        <v>0</v>
      </c>
      <c r="AX240" s="29">
        <v>371</v>
      </c>
      <c r="AY240" s="28">
        <v>0</v>
      </c>
      <c r="AZ240" s="28">
        <v>0</v>
      </c>
      <c r="BA240" s="28">
        <v>9.9999997764825821E-3</v>
      </c>
      <c r="BC240" s="34">
        <v>1</v>
      </c>
      <c r="BD240" s="35">
        <v>4.2138001881539822E-3</v>
      </c>
      <c r="BE240" s="35">
        <v>2.2418469598051161E-5</v>
      </c>
      <c r="BF240" s="33">
        <v>380</v>
      </c>
    </row>
    <row r="241" spans="1:58">
      <c r="A241" s="7">
        <v>240</v>
      </c>
      <c r="C241" s="11" t="s">
        <v>4</v>
      </c>
      <c r="D241" s="11" t="s">
        <v>8</v>
      </c>
      <c r="E241" s="11" t="s">
        <v>12</v>
      </c>
      <c r="F241" s="11" t="s">
        <v>23</v>
      </c>
      <c r="G241" s="11" t="s">
        <v>40</v>
      </c>
      <c r="H241" s="15" t="s">
        <v>279</v>
      </c>
      <c r="I241" s="11" t="s">
        <v>678</v>
      </c>
      <c r="J241" s="11">
        <v>74606000</v>
      </c>
      <c r="K241" s="11">
        <v>74606</v>
      </c>
      <c r="L241" s="12">
        <v>114074</v>
      </c>
      <c r="M241" s="12">
        <v>118616.09375</v>
      </c>
      <c r="N241" s="13">
        <v>196.88499999999999</v>
      </c>
      <c r="P241" s="20">
        <v>114074</v>
      </c>
      <c r="Q241" s="20">
        <v>3837</v>
      </c>
      <c r="R241" s="20">
        <v>0</v>
      </c>
      <c r="S241" s="20">
        <v>0</v>
      </c>
      <c r="T241" s="20">
        <v>0</v>
      </c>
      <c r="U241" s="20">
        <v>0</v>
      </c>
      <c r="V241" s="21">
        <v>8.465656079351902E-3</v>
      </c>
      <c r="W241" s="21">
        <v>7.4578169733285904E-4</v>
      </c>
      <c r="X241" s="21">
        <v>0</v>
      </c>
      <c r="Y241" s="21">
        <v>0</v>
      </c>
      <c r="Z241" s="21">
        <v>3.0150470591269875E-3</v>
      </c>
      <c r="AA241" s="21">
        <v>7.0117688179016113</v>
      </c>
      <c r="AC241" s="23">
        <v>0.96170997619628906</v>
      </c>
      <c r="AD241" s="23">
        <v>3.2348055392503738E-2</v>
      </c>
      <c r="AE241" s="23">
        <v>0</v>
      </c>
      <c r="AF241" s="23">
        <v>0.96170997619628906</v>
      </c>
      <c r="AG241" s="23">
        <v>0</v>
      </c>
      <c r="AH241" s="23">
        <v>3.18345264531672E-3</v>
      </c>
      <c r="AI241" s="23">
        <v>2.4256057804450393E-4</v>
      </c>
      <c r="AJ241" s="23">
        <v>0</v>
      </c>
      <c r="AK241" s="23">
        <v>9.0288530774779629E-4</v>
      </c>
      <c r="AL241" s="23">
        <v>13.709317207336426</v>
      </c>
      <c r="AN241" s="25">
        <v>0.36515998840332031</v>
      </c>
      <c r="AO241" s="25">
        <v>2.8384840115904808E-3</v>
      </c>
      <c r="AP241" s="25">
        <v>6.6920678905438162</v>
      </c>
      <c r="AQ241" s="25">
        <v>1.8718750216066837E-3</v>
      </c>
      <c r="AR241" s="25">
        <v>2.274546495130246E-3</v>
      </c>
      <c r="AS241" s="25">
        <v>33.827842712402344</v>
      </c>
      <c r="AU241" s="28">
        <v>3251.754150390625</v>
      </c>
      <c r="AV241" s="28">
        <v>1.1047245264053345</v>
      </c>
      <c r="AW241" s="28">
        <v>4.3253995478153229E-2</v>
      </c>
      <c r="AX241" s="29">
        <v>180</v>
      </c>
      <c r="AY241" s="28">
        <v>3251.754150390625</v>
      </c>
      <c r="AZ241" s="28">
        <v>6.3428230285644531</v>
      </c>
      <c r="BA241" s="28">
        <v>9.9999997764825821E-3</v>
      </c>
      <c r="BC241" s="34">
        <v>114074</v>
      </c>
      <c r="BD241" s="35">
        <v>416.55258178710937</v>
      </c>
      <c r="BE241" s="35">
        <v>2.2161638736724854</v>
      </c>
      <c r="BF241" s="33">
        <v>157</v>
      </c>
    </row>
    <row r="242" spans="1:58">
      <c r="A242" s="7">
        <v>241</v>
      </c>
      <c r="C242" s="11" t="s">
        <v>4</v>
      </c>
      <c r="D242" s="11" t="s">
        <v>8</v>
      </c>
      <c r="E242" s="11" t="s">
        <v>12</v>
      </c>
      <c r="F242" s="11" t="s">
        <v>23</v>
      </c>
      <c r="G242" s="11" t="s">
        <v>40</v>
      </c>
      <c r="H242" s="15" t="s">
        <v>280</v>
      </c>
      <c r="I242" s="11" t="s">
        <v>679</v>
      </c>
      <c r="J242" s="11">
        <v>74607000</v>
      </c>
      <c r="K242" s="11">
        <v>74607</v>
      </c>
      <c r="L242" s="12">
        <v>39416</v>
      </c>
      <c r="M242" s="12">
        <v>40985.4296875</v>
      </c>
      <c r="N242" s="13">
        <v>162.042</v>
      </c>
      <c r="P242" s="20">
        <v>39416</v>
      </c>
      <c r="Q242" s="20">
        <v>1925</v>
      </c>
      <c r="R242" s="20">
        <v>0</v>
      </c>
      <c r="S242" s="20">
        <v>0</v>
      </c>
      <c r="T242" s="20">
        <v>0</v>
      </c>
      <c r="U242" s="20">
        <v>0</v>
      </c>
      <c r="V242" s="21">
        <v>2.925138920545578E-3</v>
      </c>
      <c r="W242" s="21">
        <v>3.7415421684272587E-4</v>
      </c>
      <c r="X242" s="21">
        <v>0</v>
      </c>
      <c r="Y242" s="21">
        <v>0</v>
      </c>
      <c r="Z242" s="21">
        <v>1.0611522107889177E-3</v>
      </c>
      <c r="AA242" s="21">
        <v>2.4678070545196533</v>
      </c>
      <c r="AC242" s="23">
        <v>0.96170997619628906</v>
      </c>
      <c r="AD242" s="23">
        <v>4.6967912465333939E-2</v>
      </c>
      <c r="AE242" s="23">
        <v>0</v>
      </c>
      <c r="AF242" s="23">
        <v>0.96170997619628906</v>
      </c>
      <c r="AG242" s="23">
        <v>0</v>
      </c>
      <c r="AH242" s="23">
        <v>3.18345264531672E-3</v>
      </c>
      <c r="AI242" s="23">
        <v>3.5218699485994875E-4</v>
      </c>
      <c r="AJ242" s="23">
        <v>0</v>
      </c>
      <c r="AK242" s="23">
        <v>9.3999270174622868E-4</v>
      </c>
      <c r="AL242" s="23">
        <v>14.272751808166504</v>
      </c>
      <c r="AN242" s="25">
        <v>0.43783000111579895</v>
      </c>
      <c r="AO242" s="25">
        <v>3.4033670090138912E-3</v>
      </c>
      <c r="AP242" s="25">
        <v>8.0246913580246915</v>
      </c>
      <c r="AQ242" s="25">
        <v>2.2446303628385067E-3</v>
      </c>
      <c r="AR242" s="25">
        <v>2.7273386736199052E-3</v>
      </c>
      <c r="AS242" s="25">
        <v>40.561923980712891</v>
      </c>
      <c r="AU242" s="28">
        <v>1428.688232421875</v>
      </c>
      <c r="AV242" s="28">
        <v>0.48537090420722961</v>
      </c>
      <c r="AW242" s="28">
        <v>-0.31392624974250793</v>
      </c>
      <c r="AX242" s="29">
        <v>235</v>
      </c>
      <c r="AY242" s="28">
        <v>1428.688232421875</v>
      </c>
      <c r="AZ242" s="28">
        <v>2.7867777347564697</v>
      </c>
      <c r="BA242" s="28">
        <v>9.9999997764825821E-3</v>
      </c>
      <c r="BC242" s="34">
        <v>39416</v>
      </c>
      <c r="BD242" s="35">
        <v>172.5750732421875</v>
      </c>
      <c r="BE242" s="35">
        <v>0.91814249753952026</v>
      </c>
      <c r="BF242" s="33">
        <v>191</v>
      </c>
    </row>
    <row r="243" spans="1:58">
      <c r="A243" s="7">
        <v>242</v>
      </c>
      <c r="C243" s="11" t="s">
        <v>4</v>
      </c>
      <c r="D243" s="11" t="s">
        <v>8</v>
      </c>
      <c r="E243" s="11" t="s">
        <v>12</v>
      </c>
      <c r="F243" s="11" t="s">
        <v>23</v>
      </c>
      <c r="G243" s="11" t="s">
        <v>40</v>
      </c>
      <c r="H243" s="15" t="s">
        <v>281</v>
      </c>
      <c r="I243" s="11" t="s">
        <v>680</v>
      </c>
      <c r="J243" s="11">
        <v>74608000</v>
      </c>
      <c r="K243" s="11">
        <v>74608</v>
      </c>
      <c r="L243" s="12">
        <v>50627</v>
      </c>
      <c r="M243" s="12">
        <v>52642.8203125</v>
      </c>
      <c r="P243" s="20">
        <v>0</v>
      </c>
      <c r="Q243" s="20">
        <v>0</v>
      </c>
      <c r="S243" s="20">
        <v>0</v>
      </c>
      <c r="U243" s="20">
        <v>0</v>
      </c>
      <c r="V243" s="21"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0</v>
      </c>
      <c r="AC243" s="23">
        <v>0</v>
      </c>
      <c r="AD243" s="23">
        <v>0</v>
      </c>
      <c r="AE243" s="23">
        <v>0</v>
      </c>
      <c r="AF243" s="23">
        <v>0</v>
      </c>
      <c r="AG243" s="23">
        <v>0</v>
      </c>
      <c r="AH243" s="23">
        <v>0</v>
      </c>
      <c r="AI243" s="23">
        <v>0</v>
      </c>
      <c r="AJ243" s="23">
        <v>0</v>
      </c>
      <c r="AK243" s="23">
        <v>0</v>
      </c>
      <c r="AL243" s="23">
        <v>0</v>
      </c>
      <c r="AN243" s="25">
        <v>0.28312000632286072</v>
      </c>
      <c r="AO243" s="25">
        <v>2.2007657680660486E-3</v>
      </c>
      <c r="AP243" s="25">
        <v>6.5649105530937142</v>
      </c>
      <c r="AQ243" s="25">
        <v>1.8363071139901876E-3</v>
      </c>
      <c r="AR243" s="25">
        <v>1.9881338658576633E-3</v>
      </c>
      <c r="AS243" s="25">
        <v>29.568214416503906</v>
      </c>
      <c r="AU243" s="28">
        <v>0</v>
      </c>
      <c r="AV243" s="28">
        <v>0</v>
      </c>
      <c r="AX243" s="29">
        <v>371</v>
      </c>
      <c r="AY243" s="28">
        <v>0</v>
      </c>
      <c r="AZ243" s="28">
        <v>0</v>
      </c>
      <c r="BA243" s="28">
        <v>9.9999997764825821E-3</v>
      </c>
      <c r="BC243" s="34">
        <v>1</v>
      </c>
      <c r="BD243" s="35">
        <v>2.8311999049037695E-3</v>
      </c>
      <c r="BE243" s="35">
        <v>1.5062692000356037E-5</v>
      </c>
      <c r="BF243" s="33">
        <v>392</v>
      </c>
    </row>
    <row r="244" spans="1:58">
      <c r="A244" s="7">
        <v>243</v>
      </c>
      <c r="C244" s="11" t="s">
        <v>4</v>
      </c>
      <c r="D244" s="11" t="s">
        <v>8</v>
      </c>
      <c r="E244" s="11" t="s">
        <v>12</v>
      </c>
      <c r="F244" s="11" t="s">
        <v>23</v>
      </c>
      <c r="G244" s="11" t="s">
        <v>40</v>
      </c>
      <c r="H244" s="15" t="s">
        <v>282</v>
      </c>
      <c r="I244" s="11" t="s">
        <v>681</v>
      </c>
      <c r="J244" s="11">
        <v>74609000</v>
      </c>
      <c r="K244" s="11">
        <v>74609</v>
      </c>
      <c r="L244" s="12">
        <v>25239</v>
      </c>
      <c r="M244" s="12">
        <v>26243.943359375</v>
      </c>
      <c r="P244" s="20">
        <v>25239</v>
      </c>
      <c r="Q244" s="20">
        <v>161</v>
      </c>
      <c r="R244" s="20">
        <v>0</v>
      </c>
      <c r="S244" s="20">
        <v>0</v>
      </c>
      <c r="T244" s="20">
        <v>39</v>
      </c>
      <c r="U244" s="20">
        <v>39</v>
      </c>
      <c r="V244" s="21">
        <v>1.8730359151959419E-3</v>
      </c>
      <c r="W244" s="21">
        <v>3.1292896892409772E-5</v>
      </c>
      <c r="X244" s="21">
        <v>0</v>
      </c>
      <c r="Y244" s="21">
        <v>6.9981266278773546E-5</v>
      </c>
      <c r="Z244" s="21">
        <v>6.6349124544866486E-4</v>
      </c>
      <c r="AA244" s="21">
        <v>1.543009877204895</v>
      </c>
      <c r="AC244" s="23">
        <v>0.96170997619628906</v>
      </c>
      <c r="AD244" s="23">
        <v>6.134748924523592E-3</v>
      </c>
      <c r="AE244" s="23">
        <v>7.1100001223385334E-3</v>
      </c>
      <c r="AF244" s="23">
        <v>0.96170997619628906</v>
      </c>
      <c r="AG244" s="23">
        <v>7.1100001223385334E-3</v>
      </c>
      <c r="AH244" s="23">
        <v>3.18345264531672E-3</v>
      </c>
      <c r="AI244" s="23">
        <v>4.6001165173947811E-5</v>
      </c>
      <c r="AJ244" s="23">
        <v>4.6784585720160976E-5</v>
      </c>
      <c r="AK244" s="23">
        <v>8.5523815366170437E-4</v>
      </c>
      <c r="AL244" s="23">
        <v>12.985847473144531</v>
      </c>
      <c r="AN244" s="25">
        <v>0.20401999354362488</v>
      </c>
      <c r="AO244" s="25">
        <v>1.5859007835388184E-3</v>
      </c>
      <c r="AP244" s="25">
        <v>2.6392018023817188</v>
      </c>
      <c r="AQ244" s="25">
        <v>7.3822564445436001E-4</v>
      </c>
      <c r="AR244" s="25">
        <v>1.0913514697481544E-3</v>
      </c>
      <c r="AS244" s="25">
        <v>16.23095703125</v>
      </c>
      <c r="AU244" s="28">
        <v>325.22439575195312</v>
      </c>
      <c r="AV244" s="28">
        <v>0.11048909276723862</v>
      </c>
      <c r="AW244" s="28">
        <v>-0.95668059587478638</v>
      </c>
      <c r="AX244" s="29">
        <v>324</v>
      </c>
      <c r="AY244" s="28">
        <v>325.22439575195312</v>
      </c>
      <c r="AZ244" s="28">
        <v>0.63437783718109131</v>
      </c>
      <c r="BA244" s="28">
        <v>9.9999997764825821E-3</v>
      </c>
      <c r="BC244" s="34">
        <v>25239</v>
      </c>
      <c r="BD244" s="35">
        <v>51.492603302001953</v>
      </c>
      <c r="BE244" s="35">
        <v>0.27395352721214294</v>
      </c>
      <c r="BF244" s="33">
        <v>292</v>
      </c>
    </row>
    <row r="245" spans="1:58">
      <c r="A245" s="7">
        <v>244</v>
      </c>
      <c r="C245" s="11" t="s">
        <v>4</v>
      </c>
      <c r="D245" s="11" t="s">
        <v>8</v>
      </c>
      <c r="E245" s="11" t="s">
        <v>12</v>
      </c>
      <c r="F245" s="11" t="s">
        <v>23</v>
      </c>
      <c r="G245" s="11" t="s">
        <v>40</v>
      </c>
      <c r="H245" s="15" t="s">
        <v>283</v>
      </c>
      <c r="I245" s="11" t="s">
        <v>682</v>
      </c>
      <c r="J245" s="11">
        <v>74610000</v>
      </c>
      <c r="K245" s="11">
        <v>74610</v>
      </c>
      <c r="L245" s="12">
        <v>120883</v>
      </c>
      <c r="M245" s="12">
        <v>125696.2109375</v>
      </c>
      <c r="N245" s="13">
        <v>214.76900000000001</v>
      </c>
      <c r="P245" s="20">
        <v>120883</v>
      </c>
      <c r="Q245" s="20">
        <v>5546</v>
      </c>
      <c r="R245" s="20">
        <v>0</v>
      </c>
      <c r="S245" s="20">
        <v>0</v>
      </c>
      <c r="T245" s="20">
        <v>0</v>
      </c>
      <c r="U245" s="20">
        <v>0</v>
      </c>
      <c r="V245" s="21">
        <v>8.9709656313061714E-3</v>
      </c>
      <c r="W245" s="21">
        <v>1.0779529111459851E-3</v>
      </c>
      <c r="X245" s="21">
        <v>0</v>
      </c>
      <c r="Y245" s="21">
        <v>0</v>
      </c>
      <c r="Z245" s="21">
        <v>3.2428374427888036E-3</v>
      </c>
      <c r="AA245" s="21">
        <v>7.5415163040161133</v>
      </c>
      <c r="AC245" s="23">
        <v>0.96170997619628906</v>
      </c>
      <c r="AD245" s="23">
        <v>4.4122252613306046E-2</v>
      </c>
      <c r="AE245" s="23">
        <v>0</v>
      </c>
      <c r="AF245" s="23">
        <v>0.96170997619628906</v>
      </c>
      <c r="AG245" s="23">
        <v>0</v>
      </c>
      <c r="AH245" s="23">
        <v>3.18345264531672E-3</v>
      </c>
      <c r="AI245" s="23">
        <v>3.3084891038015485E-4</v>
      </c>
      <c r="AJ245" s="23">
        <v>0</v>
      </c>
      <c r="AK245" s="23">
        <v>9.327699836189316E-4</v>
      </c>
      <c r="AL245" s="23">
        <v>14.163083076477051</v>
      </c>
      <c r="AN245" s="25">
        <v>5.8079998940229416E-2</v>
      </c>
      <c r="AO245" s="25">
        <v>4.5147101627662778E-4</v>
      </c>
      <c r="AP245" s="25">
        <v>3.2477118393858877</v>
      </c>
      <c r="AQ245" s="25">
        <v>9.0843532234430313E-4</v>
      </c>
      <c r="AR245" s="25">
        <v>7.1807242237269492E-4</v>
      </c>
      <c r="AS245" s="25">
        <v>10.679421424865723</v>
      </c>
      <c r="AU245" s="28">
        <v>1140.6810302734375</v>
      </c>
      <c r="AV245" s="28">
        <v>0.38752570748329163</v>
      </c>
      <c r="AW245" s="28">
        <v>-0.41169947385787964</v>
      </c>
      <c r="AX245" s="29">
        <v>255</v>
      </c>
      <c r="AY245" s="28">
        <v>1140.6810302734375</v>
      </c>
      <c r="AZ245" s="28">
        <v>2.2249953746795654</v>
      </c>
      <c r="BA245" s="28">
        <v>9.9999997764825821E-3</v>
      </c>
      <c r="BC245" s="34">
        <v>120883</v>
      </c>
      <c r="BD245" s="35">
        <v>70.208847045898437</v>
      </c>
      <c r="BE245" s="35">
        <v>0.37352862954139709</v>
      </c>
      <c r="BF245" s="33">
        <v>271</v>
      </c>
    </row>
    <row r="246" spans="1:58">
      <c r="A246" s="7">
        <v>245</v>
      </c>
      <c r="C246" s="11" t="s">
        <v>4</v>
      </c>
      <c r="D246" s="11" t="s">
        <v>8</v>
      </c>
      <c r="E246" s="11" t="s">
        <v>12</v>
      </c>
      <c r="F246" s="11" t="s">
        <v>23</v>
      </c>
      <c r="G246" s="11" t="s">
        <v>40</v>
      </c>
      <c r="H246" s="15" t="s">
        <v>284</v>
      </c>
      <c r="I246" s="11" t="s">
        <v>683</v>
      </c>
      <c r="J246" s="11">
        <v>74611000</v>
      </c>
      <c r="K246" s="11">
        <v>74611</v>
      </c>
      <c r="L246" s="12">
        <v>93675</v>
      </c>
      <c r="M246" s="12">
        <v>97404.8671875</v>
      </c>
      <c r="N246" s="13">
        <v>118.354</v>
      </c>
      <c r="P246" s="20">
        <v>93675</v>
      </c>
      <c r="Q246" s="20">
        <v>2628</v>
      </c>
      <c r="R246" s="20">
        <v>16</v>
      </c>
      <c r="S246" s="20">
        <v>16</v>
      </c>
      <c r="T246" s="20">
        <v>32</v>
      </c>
      <c r="U246" s="20">
        <v>32</v>
      </c>
      <c r="V246" s="21">
        <v>6.9518061354756355E-3</v>
      </c>
      <c r="W246" s="21">
        <v>5.10793412104249E-4</v>
      </c>
      <c r="X246" s="21">
        <v>2.9752109185210429E-5</v>
      </c>
      <c r="Y246" s="21">
        <v>5.7420525990892202E-5</v>
      </c>
      <c r="Z246" s="21">
        <v>2.4810074719155426E-3</v>
      </c>
      <c r="AA246" s="21">
        <v>5.769810676574707</v>
      </c>
      <c r="AC246" s="23">
        <v>0.96170997619628906</v>
      </c>
      <c r="AD246" s="23">
        <v>2.6980170980095863E-2</v>
      </c>
      <c r="AE246" s="23">
        <v>2.360000042244792E-3</v>
      </c>
      <c r="AF246" s="23">
        <v>0.96170997619628906</v>
      </c>
      <c r="AG246" s="23">
        <v>2.360000042244792E-3</v>
      </c>
      <c r="AH246" s="23">
        <v>3.18345264531672E-3</v>
      </c>
      <c r="AI246" s="23">
        <v>2.023097185883671E-4</v>
      </c>
      <c r="AJ246" s="23">
        <v>1.5529061784036458E-5</v>
      </c>
      <c r="AK246" s="23">
        <v>8.9552963384221011E-4</v>
      </c>
      <c r="AL246" s="23">
        <v>13.597628593444824</v>
      </c>
      <c r="AN246" s="25">
        <v>0.45680999755859375</v>
      </c>
      <c r="AO246" s="25">
        <v>3.5509036388248205E-3</v>
      </c>
      <c r="AP246" s="25">
        <v>9.1784176306679051</v>
      </c>
      <c r="AQ246" s="25">
        <v>2.5673455093055964E-3</v>
      </c>
      <c r="AR246" s="25">
        <v>2.9770776816871337E-3</v>
      </c>
      <c r="AS246" s="25">
        <v>44.276130676269531</v>
      </c>
      <c r="AU246" s="28">
        <v>3473.716796875</v>
      </c>
      <c r="AV246" s="28">
        <v>1.180132269859314</v>
      </c>
      <c r="AW246" s="28">
        <v>7.1930684149265289E-2</v>
      </c>
      <c r="AX246" s="29">
        <v>178</v>
      </c>
      <c r="AY246" s="28">
        <v>3473.716796875</v>
      </c>
      <c r="AZ246" s="28">
        <v>6.7757797241210938</v>
      </c>
      <c r="BA246" s="28">
        <v>9.9999997764825821E-3</v>
      </c>
      <c r="BC246" s="34">
        <v>93675</v>
      </c>
      <c r="BD246" s="35">
        <v>427.916748046875</v>
      </c>
      <c r="BE246" s="35">
        <v>2.2766239643096924</v>
      </c>
      <c r="BF246" s="33">
        <v>155</v>
      </c>
    </row>
    <row r="247" spans="1:58">
      <c r="A247" s="7">
        <v>246</v>
      </c>
      <c r="C247" s="11" t="s">
        <v>4</v>
      </c>
      <c r="D247" s="11" t="s">
        <v>8</v>
      </c>
      <c r="E247" s="11" t="s">
        <v>12</v>
      </c>
      <c r="F247" s="11" t="s">
        <v>23</v>
      </c>
      <c r="G247" s="11" t="s">
        <v>40</v>
      </c>
      <c r="H247" s="15" t="s">
        <v>285</v>
      </c>
      <c r="I247" s="11" t="s">
        <v>684</v>
      </c>
      <c r="J247" s="11">
        <v>74612000</v>
      </c>
      <c r="K247" s="11">
        <v>74612</v>
      </c>
      <c r="L247" s="12">
        <v>29044</v>
      </c>
      <c r="M247" s="12">
        <v>30200.447265625</v>
      </c>
      <c r="N247" s="13">
        <v>137.28700000000001</v>
      </c>
      <c r="P247" s="20">
        <v>29044</v>
      </c>
      <c r="Q247" s="20">
        <v>1559</v>
      </c>
      <c r="R247" s="20">
        <v>9</v>
      </c>
      <c r="S247" s="20">
        <v>9</v>
      </c>
      <c r="T247" s="20">
        <v>0</v>
      </c>
      <c r="U247" s="20">
        <v>0</v>
      </c>
      <c r="V247" s="21">
        <v>2.1554124541580677E-3</v>
      </c>
      <c r="W247" s="21">
        <v>3.0301633523777127E-4</v>
      </c>
      <c r="X247" s="21">
        <v>1.6735561075620353E-5</v>
      </c>
      <c r="Y247" s="21">
        <v>0</v>
      </c>
      <c r="Z247" s="21">
        <v>7.90240902183652E-4</v>
      </c>
      <c r="AA247" s="21">
        <v>1.837777853012085</v>
      </c>
      <c r="AC247" s="23">
        <v>0.96170997619628906</v>
      </c>
      <c r="AD247" s="23">
        <v>5.1621753722429276E-2</v>
      </c>
      <c r="AE247" s="23">
        <v>1.4299999456852674E-3</v>
      </c>
      <c r="AF247" s="23">
        <v>0.96170997619628906</v>
      </c>
      <c r="AG247" s="23">
        <v>1.4299999456852674E-3</v>
      </c>
      <c r="AH247" s="23">
        <v>3.18345264531672E-3</v>
      </c>
      <c r="AI247" s="23">
        <v>3.8708362262696028E-4</v>
      </c>
      <c r="AJ247" s="23">
        <v>9.4095576059771702E-6</v>
      </c>
      <c r="AK247" s="23">
        <v>9.5560332457707915E-4</v>
      </c>
      <c r="AL247" s="23">
        <v>14.509781837463379</v>
      </c>
      <c r="AN247" s="25">
        <v>0.51117002964019775</v>
      </c>
      <c r="AO247" s="25">
        <v>3.9734584279358387E-3</v>
      </c>
      <c r="AP247" s="25">
        <v>2.0469726352079292</v>
      </c>
      <c r="AQ247" s="25">
        <v>5.7256995933130383E-4</v>
      </c>
      <c r="AR247" s="25">
        <v>1.9893173568133341E-3</v>
      </c>
      <c r="AS247" s="25">
        <v>29.5858154296875</v>
      </c>
      <c r="AU247" s="28">
        <v>788.9281005859375</v>
      </c>
      <c r="AV247" s="28">
        <v>0.2680240273475647</v>
      </c>
      <c r="AW247" s="28">
        <v>-0.5718262791633606</v>
      </c>
      <c r="AX247" s="29">
        <v>274</v>
      </c>
      <c r="AY247" s="28">
        <v>788.9281005859375</v>
      </c>
      <c r="AZ247" s="28">
        <v>1.5388712882995605</v>
      </c>
      <c r="BA247" s="28">
        <v>9.9999997764825821E-3</v>
      </c>
      <c r="BC247" s="34">
        <v>29044</v>
      </c>
      <c r="BD247" s="35">
        <v>148.46421813964844</v>
      </c>
      <c r="BE247" s="35">
        <v>0.78986680507659912</v>
      </c>
      <c r="BF247" s="33">
        <v>201</v>
      </c>
    </row>
    <row r="248" spans="1:58">
      <c r="A248" s="7">
        <v>247</v>
      </c>
      <c r="C248" s="11" t="s">
        <v>4</v>
      </c>
      <c r="D248" s="11" t="s">
        <v>8</v>
      </c>
      <c r="E248" s="11" t="s">
        <v>12</v>
      </c>
      <c r="F248" s="11" t="s">
        <v>23</v>
      </c>
      <c r="G248" s="11" t="s">
        <v>40</v>
      </c>
      <c r="H248" s="15" t="s">
        <v>286</v>
      </c>
      <c r="I248" s="11" t="s">
        <v>685</v>
      </c>
      <c r="J248" s="11">
        <v>74613000</v>
      </c>
      <c r="K248" s="11">
        <v>74613</v>
      </c>
      <c r="L248" s="12">
        <v>38904</v>
      </c>
      <c r="M248" s="12">
        <v>40453.04296875</v>
      </c>
      <c r="N248" s="13">
        <v>131.11799999999999</v>
      </c>
      <c r="P248" s="20">
        <v>38904</v>
      </c>
      <c r="Q248" s="20">
        <v>791</v>
      </c>
      <c r="R248" s="20">
        <v>0</v>
      </c>
      <c r="S248" s="20">
        <v>0</v>
      </c>
      <c r="T248" s="20">
        <v>0</v>
      </c>
      <c r="U248" s="20">
        <v>0</v>
      </c>
      <c r="V248" s="21">
        <v>2.8871423564851284E-3</v>
      </c>
      <c r="W248" s="21">
        <v>1.5374337090179324E-4</v>
      </c>
      <c r="X248" s="21">
        <v>0</v>
      </c>
      <c r="Y248" s="21">
        <v>0</v>
      </c>
      <c r="Z248" s="21">
        <v>1.0115318772266051E-3</v>
      </c>
      <c r="AA248" s="21">
        <v>2.3524103164672852</v>
      </c>
      <c r="AC248" s="23">
        <v>0.96170997619628906</v>
      </c>
      <c r="AD248" s="23">
        <v>1.9553534686565399E-2</v>
      </c>
      <c r="AE248" s="23">
        <v>0</v>
      </c>
      <c r="AF248" s="23">
        <v>0.96170997619628906</v>
      </c>
      <c r="AG248" s="23">
        <v>0</v>
      </c>
      <c r="AH248" s="23">
        <v>3.18345264531672E-3</v>
      </c>
      <c r="AI248" s="23">
        <v>1.4662138710264117E-4</v>
      </c>
      <c r="AJ248" s="23">
        <v>0</v>
      </c>
      <c r="AK248" s="23">
        <v>8.7041089636423475E-4</v>
      </c>
      <c r="AL248" s="23">
        <v>13.216228485107422</v>
      </c>
      <c r="AN248" s="25">
        <v>0.45188999176025391</v>
      </c>
      <c r="AO248" s="25">
        <v>3.5126591101288795E-3</v>
      </c>
      <c r="AP248" s="25">
        <v>6.4036114362146801</v>
      </c>
      <c r="AQ248" s="25">
        <v>1.7911893082782626E-3</v>
      </c>
      <c r="AR248" s="25">
        <v>2.5083218705867528E-3</v>
      </c>
      <c r="AS248" s="25">
        <v>37.304630279541016</v>
      </c>
      <c r="AU248" s="28">
        <v>1159.8006591796875</v>
      </c>
      <c r="AV248" s="28">
        <v>0.39402124285697937</v>
      </c>
      <c r="AW248" s="28">
        <v>-0.40448036789894104</v>
      </c>
      <c r="AX248" s="29">
        <v>250</v>
      </c>
      <c r="AY248" s="28">
        <v>1159.8006591796875</v>
      </c>
      <c r="AZ248" s="28">
        <v>2.2622897624969482</v>
      </c>
      <c r="BA248" s="28">
        <v>9.9999997764825821E-3</v>
      </c>
      <c r="BC248" s="34">
        <v>38904</v>
      </c>
      <c r="BD248" s="35">
        <v>175.80328369140625</v>
      </c>
      <c r="BE248" s="35">
        <v>0.93531739711761475</v>
      </c>
      <c r="BF248" s="33">
        <v>188</v>
      </c>
    </row>
    <row r="249" spans="1:58">
      <c r="A249" s="7">
        <v>248</v>
      </c>
      <c r="C249" s="11" t="s">
        <v>4</v>
      </c>
      <c r="D249" s="11" t="s">
        <v>8</v>
      </c>
      <c r="E249" s="11" t="s">
        <v>12</v>
      </c>
      <c r="F249" s="11" t="s">
        <v>23</v>
      </c>
      <c r="G249" s="11" t="s">
        <v>40</v>
      </c>
      <c r="H249" s="15" t="s">
        <v>287</v>
      </c>
      <c r="I249" s="11" t="s">
        <v>686</v>
      </c>
      <c r="J249" s="11">
        <v>74614000</v>
      </c>
      <c r="K249" s="11">
        <v>74614</v>
      </c>
      <c r="L249" s="12">
        <v>74187</v>
      </c>
      <c r="M249" s="12">
        <v>77140.90625</v>
      </c>
      <c r="N249" s="13">
        <v>168.89500000000001</v>
      </c>
      <c r="P249" s="20">
        <v>74187</v>
      </c>
      <c r="Q249" s="20">
        <v>401</v>
      </c>
      <c r="R249" s="20">
        <v>0</v>
      </c>
      <c r="S249" s="20">
        <v>0</v>
      </c>
      <c r="T249" s="20">
        <v>0</v>
      </c>
      <c r="U249" s="20">
        <v>0</v>
      </c>
      <c r="V249" s="21">
        <v>5.5055632255971432E-3</v>
      </c>
      <c r="W249" s="21">
        <v>7.7940698247402906E-5</v>
      </c>
      <c r="X249" s="21">
        <v>0</v>
      </c>
      <c r="Y249" s="21">
        <v>0</v>
      </c>
      <c r="Z249" s="21">
        <v>1.8931311148286496E-3</v>
      </c>
      <c r="AA249" s="21">
        <v>4.4026503562927246</v>
      </c>
      <c r="AC249" s="23">
        <v>0.96170997619628906</v>
      </c>
      <c r="AD249" s="23">
        <v>5.198279395699501E-3</v>
      </c>
      <c r="AE249" s="23">
        <v>0</v>
      </c>
      <c r="AF249" s="23">
        <v>0.96170997619628906</v>
      </c>
      <c r="AG249" s="23">
        <v>0</v>
      </c>
      <c r="AH249" s="23">
        <v>3.18345264531672E-3</v>
      </c>
      <c r="AI249" s="23">
        <v>3.8979087548796088E-5</v>
      </c>
      <c r="AJ249" s="23">
        <v>0</v>
      </c>
      <c r="AK249" s="23">
        <v>8.3397510527962577E-4</v>
      </c>
      <c r="AL249" s="23">
        <v>12.662991523742676</v>
      </c>
      <c r="AN249" s="25">
        <v>0.5085899829864502</v>
      </c>
      <c r="AO249" s="25">
        <v>3.9534028619527817E-3</v>
      </c>
      <c r="AP249" s="25">
        <v>12.563118561906686</v>
      </c>
      <c r="AQ249" s="25">
        <v>3.5140987019985914E-3</v>
      </c>
      <c r="AR249" s="25">
        <v>3.6971047108882351E-3</v>
      </c>
      <c r="AS249" s="25">
        <v>54.984619140625</v>
      </c>
      <c r="AU249" s="28">
        <v>3065.432373046875</v>
      </c>
      <c r="AV249" s="28">
        <v>1.0414251089096069</v>
      </c>
      <c r="AW249" s="28">
        <v>1.762804388999939E-2</v>
      </c>
      <c r="AX249" s="29">
        <v>183</v>
      </c>
      <c r="AY249" s="28">
        <v>3065.432373046875</v>
      </c>
      <c r="AZ249" s="28">
        <v>5.9793863296508789</v>
      </c>
      <c r="BA249" s="28">
        <v>9.9999997764825821E-3</v>
      </c>
      <c r="BC249" s="34">
        <v>74187</v>
      </c>
      <c r="BD249" s="35">
        <v>377.30764770507812</v>
      </c>
      <c r="BE249" s="35">
        <v>2.0073709487915039</v>
      </c>
      <c r="BF249" s="33">
        <v>159</v>
      </c>
    </row>
    <row r="250" spans="1:58">
      <c r="A250" s="7">
        <v>249</v>
      </c>
      <c r="C250" s="11" t="s">
        <v>4</v>
      </c>
      <c r="D250" s="11" t="s">
        <v>8</v>
      </c>
      <c r="E250" s="11" t="s">
        <v>12</v>
      </c>
      <c r="F250" s="11" t="s">
        <v>23</v>
      </c>
      <c r="G250" s="11" t="s">
        <v>40</v>
      </c>
      <c r="H250" s="15" t="s">
        <v>288</v>
      </c>
      <c r="I250" s="11" t="s">
        <v>687</v>
      </c>
      <c r="J250" s="11">
        <v>74615000</v>
      </c>
      <c r="K250" s="11">
        <v>74615</v>
      </c>
      <c r="L250" s="12">
        <v>41107</v>
      </c>
      <c r="M250" s="12">
        <v>42743.76171875</v>
      </c>
      <c r="N250" s="13">
        <v>172.88800000000001</v>
      </c>
      <c r="P250" s="20">
        <v>41107</v>
      </c>
      <c r="Q250" s="20">
        <v>1150</v>
      </c>
      <c r="R250" s="20">
        <v>0</v>
      </c>
      <c r="S250" s="20">
        <v>0</v>
      </c>
      <c r="T250" s="20">
        <v>0</v>
      </c>
      <c r="U250" s="20">
        <v>0</v>
      </c>
      <c r="V250" s="21">
        <v>3.0506313778460026E-3</v>
      </c>
      <c r="W250" s="21">
        <v>2.2352070664055645E-4</v>
      </c>
      <c r="X250" s="21">
        <v>0</v>
      </c>
      <c r="Y250" s="21">
        <v>0</v>
      </c>
      <c r="Z250" s="21">
        <v>1.0789648811665299E-3</v>
      </c>
      <c r="AA250" s="21">
        <v>2.5092320442199707</v>
      </c>
      <c r="AC250" s="23">
        <v>0.96170997619628906</v>
      </c>
      <c r="AD250" s="23">
        <v>2.6904510334134102E-2</v>
      </c>
      <c r="AE250" s="23">
        <v>0</v>
      </c>
      <c r="AF250" s="23">
        <v>0.96170997619628906</v>
      </c>
      <c r="AG250" s="23">
        <v>0</v>
      </c>
      <c r="AH250" s="23">
        <v>3.18345264531672E-3</v>
      </c>
      <c r="AI250" s="23">
        <v>2.0174238306935877E-4</v>
      </c>
      <c r="AJ250" s="23">
        <v>0</v>
      </c>
      <c r="AK250" s="23">
        <v>8.8906877622877876E-4</v>
      </c>
      <c r="AL250" s="23">
        <v>13.499527931213379</v>
      </c>
      <c r="AN250" s="25">
        <v>0.3477100133895874</v>
      </c>
      <c r="AO250" s="25">
        <v>2.7028408367186785E-3</v>
      </c>
      <c r="AP250" s="25">
        <v>11.201445347786811</v>
      </c>
      <c r="AQ250" s="25">
        <v>3.1332178041338921E-3</v>
      </c>
      <c r="AR250" s="25">
        <v>2.9539306989698989E-3</v>
      </c>
      <c r="AS250" s="25">
        <v>43.931880950927734</v>
      </c>
      <c r="AU250" s="28">
        <v>1488.124267578125</v>
      </c>
      <c r="AV250" s="28">
        <v>0.50556325912475586</v>
      </c>
      <c r="AW250" s="28">
        <v>-0.29622450470924377</v>
      </c>
      <c r="AX250" s="29">
        <v>231</v>
      </c>
      <c r="AY250" s="28">
        <v>1488.124267578125</v>
      </c>
      <c r="AZ250" s="28">
        <v>2.9027128219604492</v>
      </c>
      <c r="BA250" s="28">
        <v>9.9999997764825821E-3</v>
      </c>
      <c r="BC250" s="34">
        <v>41107</v>
      </c>
      <c r="BD250" s="35">
        <v>142.93315124511719</v>
      </c>
      <c r="BE250" s="35">
        <v>0.76044011116027832</v>
      </c>
      <c r="BF250" s="33">
        <v>210</v>
      </c>
    </row>
    <row r="251" spans="1:58">
      <c r="A251" s="7">
        <v>250</v>
      </c>
      <c r="C251" s="11" t="s">
        <v>4</v>
      </c>
      <c r="D251" s="11" t="s">
        <v>8</v>
      </c>
      <c r="E251" s="11" t="s">
        <v>12</v>
      </c>
      <c r="F251" s="11" t="s">
        <v>23</v>
      </c>
      <c r="G251" s="11" t="s">
        <v>40</v>
      </c>
      <c r="H251" s="15" t="s">
        <v>289</v>
      </c>
      <c r="I251" s="11" t="s">
        <v>688</v>
      </c>
      <c r="J251" s="11">
        <v>74616000</v>
      </c>
      <c r="K251" s="11">
        <v>74616</v>
      </c>
      <c r="L251" s="12">
        <v>34906</v>
      </c>
      <c r="M251" s="12">
        <v>36295.85546875</v>
      </c>
      <c r="N251" s="13">
        <v>202.45699999999999</v>
      </c>
      <c r="P251" s="20">
        <v>34906</v>
      </c>
      <c r="Q251" s="20">
        <v>905</v>
      </c>
      <c r="R251" s="20">
        <v>0</v>
      </c>
      <c r="S251" s="20">
        <v>0</v>
      </c>
      <c r="T251" s="20">
        <v>0</v>
      </c>
      <c r="U251" s="20">
        <v>0</v>
      </c>
      <c r="V251" s="21">
        <v>2.5904430076479912E-3</v>
      </c>
      <c r="W251" s="21">
        <v>1.7590107745490968E-4</v>
      </c>
      <c r="X251" s="21">
        <v>0</v>
      </c>
      <c r="Y251" s="21">
        <v>0</v>
      </c>
      <c r="Z251" s="21">
        <v>9.1389161951164382E-4</v>
      </c>
      <c r="AA251" s="21">
        <v>2.1253390312194824</v>
      </c>
      <c r="AC251" s="23">
        <v>0.96170997619628906</v>
      </c>
      <c r="AD251" s="23">
        <v>2.4933977052569389E-2</v>
      </c>
      <c r="AE251" s="23">
        <v>0</v>
      </c>
      <c r="AF251" s="23">
        <v>0.96170997619628906</v>
      </c>
      <c r="AG251" s="23">
        <v>0</v>
      </c>
      <c r="AH251" s="23">
        <v>3.18345264531672E-3</v>
      </c>
      <c r="AI251" s="23">
        <v>1.8696641200222075E-4</v>
      </c>
      <c r="AJ251" s="23">
        <v>0</v>
      </c>
      <c r="AK251" s="23">
        <v>8.840672647680805E-4</v>
      </c>
      <c r="AL251" s="23">
        <v>13.423585891723633</v>
      </c>
      <c r="AN251" s="25">
        <v>0.30112999677658081</v>
      </c>
      <c r="AO251" s="25">
        <v>2.3407621774822474E-3</v>
      </c>
      <c r="AP251" s="25">
        <v>3.0996758508914102</v>
      </c>
      <c r="AQ251" s="25">
        <v>8.6702732369303703E-4</v>
      </c>
      <c r="AR251" s="25">
        <v>1.4809580767768463E-3</v>
      </c>
      <c r="AS251" s="25">
        <v>22.025321960449219</v>
      </c>
      <c r="AU251" s="28">
        <v>628.37518310546875</v>
      </c>
      <c r="AV251" s="28">
        <v>0.21347907185554504</v>
      </c>
      <c r="AW251" s="28">
        <v>-0.67064470052719116</v>
      </c>
      <c r="AX251" s="29">
        <v>291</v>
      </c>
      <c r="AY251" s="28">
        <v>628.37518310546875</v>
      </c>
      <c r="AZ251" s="28">
        <v>1.2256991863250732</v>
      </c>
      <c r="BA251" s="28">
        <v>9.9999997764825821E-3</v>
      </c>
      <c r="BC251" s="34">
        <v>34906</v>
      </c>
      <c r="BD251" s="35">
        <v>105.11243438720703</v>
      </c>
      <c r="BE251" s="35">
        <v>0.55922442674636841</v>
      </c>
      <c r="BF251" s="33">
        <v>236</v>
      </c>
    </row>
    <row r="252" spans="1:58">
      <c r="A252" s="7">
        <v>251</v>
      </c>
      <c r="C252" s="11" t="s">
        <v>4</v>
      </c>
      <c r="D252" s="11" t="s">
        <v>8</v>
      </c>
      <c r="E252" s="11" t="s">
        <v>12</v>
      </c>
      <c r="F252" s="11" t="s">
        <v>23</v>
      </c>
      <c r="G252" s="11" t="s">
        <v>40</v>
      </c>
      <c r="H252" s="15" t="s">
        <v>290</v>
      </c>
      <c r="I252" s="11" t="s">
        <v>689</v>
      </c>
      <c r="J252" s="11">
        <v>74617000</v>
      </c>
      <c r="K252" s="11">
        <v>74617</v>
      </c>
      <c r="L252" s="12">
        <v>19098</v>
      </c>
      <c r="M252" s="12">
        <v>19858.42578125</v>
      </c>
      <c r="N252" s="13">
        <v>204.09399999999999</v>
      </c>
      <c r="P252" s="20">
        <v>19098</v>
      </c>
      <c r="Q252" s="20">
        <v>750</v>
      </c>
      <c r="R252" s="20">
        <v>0</v>
      </c>
      <c r="S252" s="20">
        <v>0</v>
      </c>
      <c r="T252" s="20">
        <v>0</v>
      </c>
      <c r="U252" s="20">
        <v>0</v>
      </c>
      <c r="V252" s="21">
        <v>1.4173001982271671E-3</v>
      </c>
      <c r="W252" s="21">
        <v>1.4577436377294362E-4</v>
      </c>
      <c r="X252" s="21">
        <v>0</v>
      </c>
      <c r="Y252" s="21">
        <v>0</v>
      </c>
      <c r="Z252" s="21">
        <v>5.0824968433282045E-4</v>
      </c>
      <c r="AA252" s="21">
        <v>1.1819813251495361</v>
      </c>
      <c r="AC252" s="23">
        <v>0.96170997619628906</v>
      </c>
      <c r="AD252" s="23">
        <v>3.776734322309494E-2</v>
      </c>
      <c r="AE252" s="23">
        <v>0</v>
      </c>
      <c r="AF252" s="23">
        <v>0.96170997619628906</v>
      </c>
      <c r="AG252" s="23">
        <v>0</v>
      </c>
      <c r="AH252" s="23">
        <v>3.18345264531672E-3</v>
      </c>
      <c r="AI252" s="23">
        <v>2.8319688863120973E-4</v>
      </c>
      <c r="AJ252" s="23">
        <v>0</v>
      </c>
      <c r="AK252" s="23">
        <v>9.1664027330616267E-4</v>
      </c>
      <c r="AL252" s="23">
        <v>13.918170928955078</v>
      </c>
      <c r="AN252" s="25">
        <v>0.19225999712944031</v>
      </c>
      <c r="AO252" s="25">
        <v>1.4944871654734015E-3</v>
      </c>
      <c r="AP252" s="25">
        <v>10.832102412604629</v>
      </c>
      <c r="AQ252" s="25">
        <v>3.029906889423728E-3</v>
      </c>
      <c r="AR252" s="25">
        <v>2.3902793573742044E-3</v>
      </c>
      <c r="AS252" s="25">
        <v>35.549060821533203</v>
      </c>
      <c r="AU252" s="28">
        <v>584.8182373046875</v>
      </c>
      <c r="AV252" s="28">
        <v>0.19868138432502747</v>
      </c>
      <c r="AW252" s="28">
        <v>-0.70184284448623657</v>
      </c>
      <c r="AX252" s="29">
        <v>300</v>
      </c>
      <c r="AY252" s="28">
        <v>584.8182373046875</v>
      </c>
      <c r="AZ252" s="28">
        <v>1.1407376527786255</v>
      </c>
      <c r="BA252" s="28">
        <v>9.9999997764825821E-3</v>
      </c>
      <c r="BC252" s="34">
        <v>19098</v>
      </c>
      <c r="BD252" s="35">
        <v>36.717811584472656</v>
      </c>
      <c r="BE252" s="35">
        <v>0.19534793496131897</v>
      </c>
      <c r="BF252" s="33">
        <v>315</v>
      </c>
    </row>
    <row r="253" spans="1:58">
      <c r="A253" s="7">
        <v>252</v>
      </c>
      <c r="C253" s="11" t="s">
        <v>4</v>
      </c>
      <c r="D253" s="11" t="s">
        <v>8</v>
      </c>
      <c r="E253" s="11" t="s">
        <v>12</v>
      </c>
      <c r="F253" s="11" t="s">
        <v>23</v>
      </c>
      <c r="G253" s="11" t="s">
        <v>40</v>
      </c>
      <c r="H253" s="15" t="s">
        <v>291</v>
      </c>
      <c r="I253" s="11" t="s">
        <v>690</v>
      </c>
      <c r="J253" s="11">
        <v>74618000</v>
      </c>
      <c r="K253" s="11">
        <v>74618</v>
      </c>
      <c r="L253" s="12">
        <v>73306</v>
      </c>
      <c r="M253" s="12">
        <v>76224.828125</v>
      </c>
      <c r="P253" s="20">
        <v>0</v>
      </c>
      <c r="Q253" s="20">
        <v>0</v>
      </c>
      <c r="S253" s="20">
        <v>0</v>
      </c>
      <c r="U253" s="20">
        <v>0</v>
      </c>
      <c r="V253" s="21">
        <v>0</v>
      </c>
      <c r="W253" s="21">
        <v>0</v>
      </c>
      <c r="X253" s="21">
        <v>0</v>
      </c>
      <c r="Y253" s="21">
        <v>0</v>
      </c>
      <c r="Z253" s="21">
        <v>0</v>
      </c>
      <c r="AA253" s="21">
        <v>0</v>
      </c>
      <c r="AC253" s="23">
        <v>0</v>
      </c>
      <c r="AD253" s="23">
        <v>0</v>
      </c>
      <c r="AE253" s="23">
        <v>0</v>
      </c>
      <c r="AF253" s="23">
        <v>0</v>
      </c>
      <c r="AG253" s="23">
        <v>0</v>
      </c>
      <c r="AH253" s="23">
        <v>0</v>
      </c>
      <c r="AI253" s="23">
        <v>0</v>
      </c>
      <c r="AJ253" s="23">
        <v>0</v>
      </c>
      <c r="AK253" s="23">
        <v>0</v>
      </c>
      <c r="AL253" s="23">
        <v>0</v>
      </c>
      <c r="AN253" s="25">
        <v>0.29317000508308411</v>
      </c>
      <c r="AO253" s="25">
        <v>2.2788872011005878E-3</v>
      </c>
      <c r="AP253" s="25">
        <v>8.9617923584716941</v>
      </c>
      <c r="AQ253" s="25">
        <v>2.5067520327866077E-3</v>
      </c>
      <c r="AR253" s="25">
        <v>2.4118277474861512E-3</v>
      </c>
      <c r="AS253" s="25">
        <v>35.869537353515625</v>
      </c>
      <c r="AU253" s="28">
        <v>0</v>
      </c>
      <c r="AV253" s="28">
        <v>0</v>
      </c>
      <c r="AX253" s="29">
        <v>371</v>
      </c>
      <c r="AY253" s="28">
        <v>0</v>
      </c>
      <c r="AZ253" s="28">
        <v>0</v>
      </c>
      <c r="BA253" s="28">
        <v>9.9999997764825821E-3</v>
      </c>
      <c r="BC253" s="34">
        <v>1</v>
      </c>
      <c r="BD253" s="35">
        <v>2.931700088083744E-3</v>
      </c>
      <c r="BE253" s="35">
        <v>1.5597375750076026E-5</v>
      </c>
      <c r="BF253" s="33">
        <v>389</v>
      </c>
    </row>
    <row r="254" spans="1:58">
      <c r="A254" s="7">
        <v>253</v>
      </c>
      <c r="C254" s="11" t="s">
        <v>4</v>
      </c>
      <c r="D254" s="11" t="s">
        <v>8</v>
      </c>
      <c r="E254" s="11" t="s">
        <v>12</v>
      </c>
      <c r="F254" s="11" t="s">
        <v>23</v>
      </c>
      <c r="G254" s="11" t="s">
        <v>40</v>
      </c>
      <c r="H254" s="15" t="s">
        <v>292</v>
      </c>
      <c r="I254" s="11" t="s">
        <v>691</v>
      </c>
      <c r="J254" s="11">
        <v>74619000</v>
      </c>
      <c r="K254" s="11">
        <v>74619</v>
      </c>
      <c r="L254" s="12">
        <v>73285</v>
      </c>
      <c r="M254" s="12">
        <v>76202.9921875</v>
      </c>
      <c r="P254" s="20">
        <v>73285</v>
      </c>
      <c r="Q254" s="20">
        <v>270</v>
      </c>
      <c r="R254" s="20">
        <v>0</v>
      </c>
      <c r="S254" s="20">
        <v>0</v>
      </c>
      <c r="T254" s="20">
        <v>0</v>
      </c>
      <c r="U254" s="20">
        <v>0</v>
      </c>
      <c r="V254" s="21">
        <v>5.4386244155466557E-3</v>
      </c>
      <c r="W254" s="21">
        <v>5.2478771976893768E-5</v>
      </c>
      <c r="X254" s="21">
        <v>0</v>
      </c>
      <c r="Y254" s="21">
        <v>0</v>
      </c>
      <c r="Z254" s="21">
        <v>1.8660380625934441E-3</v>
      </c>
      <c r="AA254" s="21">
        <v>4.3396430015563965</v>
      </c>
      <c r="AC254" s="23">
        <v>0.96170997619628906</v>
      </c>
      <c r="AD254" s="23">
        <v>3.5431678406894207E-3</v>
      </c>
      <c r="AE254" s="23">
        <v>0</v>
      </c>
      <c r="AF254" s="23">
        <v>0.96170997619628906</v>
      </c>
      <c r="AG254" s="23">
        <v>0</v>
      </c>
      <c r="AH254" s="23">
        <v>3.18345264531672E-3</v>
      </c>
      <c r="AI254" s="23">
        <v>2.6568301109364256E-5</v>
      </c>
      <c r="AJ254" s="23">
        <v>0</v>
      </c>
      <c r="AK254" s="23">
        <v>8.2977418404534247E-4</v>
      </c>
      <c r="AL254" s="23">
        <v>12.599205017089844</v>
      </c>
      <c r="AN254" s="25">
        <v>0.36188998818397522</v>
      </c>
      <c r="AO254" s="25">
        <v>2.8130654245615005E-3</v>
      </c>
      <c r="AP254" s="25">
        <v>4.7939365229748931</v>
      </c>
      <c r="AQ254" s="25">
        <v>1.3409382663667202E-3</v>
      </c>
      <c r="AR254" s="25">
        <v>1.9541992831241606E-3</v>
      </c>
      <c r="AS254" s="25">
        <v>29.063528060913086</v>
      </c>
      <c r="AU254" s="28">
        <v>1589.0789794921875</v>
      </c>
      <c r="AV254" s="28">
        <v>0.53986078500747681</v>
      </c>
      <c r="AW254" s="28">
        <v>-0.26771822571754456</v>
      </c>
      <c r="AX254" s="29">
        <v>222</v>
      </c>
      <c r="AY254" s="28">
        <v>1589.0789794921875</v>
      </c>
      <c r="AZ254" s="28">
        <v>3.0996336936950684</v>
      </c>
      <c r="BA254" s="28">
        <v>9.9999997764825821E-3</v>
      </c>
      <c r="BC254" s="34">
        <v>73285</v>
      </c>
      <c r="BD254" s="35">
        <v>265.2110595703125</v>
      </c>
      <c r="BE254" s="35">
        <v>1.4109890460968018</v>
      </c>
      <c r="BF254" s="33">
        <v>173</v>
      </c>
    </row>
    <row r="255" spans="1:58">
      <c r="A255" s="7">
        <v>254</v>
      </c>
      <c r="C255" s="11" t="s">
        <v>4</v>
      </c>
      <c r="D255" s="11" t="s">
        <v>8</v>
      </c>
      <c r="E255" s="11" t="s">
        <v>12</v>
      </c>
      <c r="F255" s="11" t="s">
        <v>23</v>
      </c>
      <c r="G255" s="11" t="s">
        <v>40</v>
      </c>
      <c r="H255" s="15" t="s">
        <v>293</v>
      </c>
      <c r="I255" s="11" t="s">
        <v>692</v>
      </c>
      <c r="J255" s="11">
        <v>74620000</v>
      </c>
      <c r="K255" s="11">
        <v>74620</v>
      </c>
      <c r="L255" s="12">
        <v>51519</v>
      </c>
      <c r="M255" s="12">
        <v>53570.3359375</v>
      </c>
      <c r="N255" s="13">
        <v>209.94300000000001</v>
      </c>
      <c r="P255" s="20">
        <v>51519</v>
      </c>
      <c r="Q255" s="20">
        <v>394</v>
      </c>
      <c r="R255" s="20">
        <v>0</v>
      </c>
      <c r="S255" s="20">
        <v>0</v>
      </c>
      <c r="T255" s="20">
        <v>0</v>
      </c>
      <c r="U255" s="20">
        <v>0</v>
      </c>
      <c r="V255" s="21">
        <v>3.8233264349400997E-3</v>
      </c>
      <c r="W255" s="21">
        <v>7.6580137829296291E-5</v>
      </c>
      <c r="X255" s="21">
        <v>0</v>
      </c>
      <c r="Y255" s="21">
        <v>0</v>
      </c>
      <c r="Z255" s="21">
        <v>1.3184139430595877E-3</v>
      </c>
      <c r="AA255" s="21">
        <v>3.0660927295684814</v>
      </c>
      <c r="AC255" s="23">
        <v>0.96170997619628906</v>
      </c>
      <c r="AD255" s="23">
        <v>7.3548168875277042E-3</v>
      </c>
      <c r="AE255" s="23">
        <v>0</v>
      </c>
      <c r="AF255" s="23">
        <v>0.96170997619628906</v>
      </c>
      <c r="AG255" s="23">
        <v>0</v>
      </c>
      <c r="AH255" s="23">
        <v>3.18345264531672E-3</v>
      </c>
      <c r="AI255" s="23">
        <v>5.5149794206954539E-5</v>
      </c>
      <c r="AJ255" s="23">
        <v>0</v>
      </c>
      <c r="AK255" s="23">
        <v>8.3944872013112229E-4</v>
      </c>
      <c r="AL255" s="23">
        <v>12.746102333068848</v>
      </c>
      <c r="AN255" s="25">
        <v>0.13267000019550323</v>
      </c>
      <c r="AO255" s="25">
        <v>1.031278632581234E-3</v>
      </c>
      <c r="AP255" s="25">
        <v>5.2181818181818187</v>
      </c>
      <c r="AQ255" s="25">
        <v>1.4596062246710062E-3</v>
      </c>
      <c r="AR255" s="25">
        <v>1.2811728514613499E-3</v>
      </c>
      <c r="AS255" s="25">
        <v>19.054046630859375</v>
      </c>
      <c r="AU255" s="28">
        <v>744.64605712890625</v>
      </c>
      <c r="AV255" s="28">
        <v>0.25297999382019043</v>
      </c>
      <c r="AW255" s="28">
        <v>-0.59691381454467773</v>
      </c>
      <c r="AX255" s="29">
        <v>277</v>
      </c>
      <c r="AY255" s="28">
        <v>744.64605712890625</v>
      </c>
      <c r="AZ255" s="28">
        <v>1.4524954557418823</v>
      </c>
      <c r="BA255" s="28">
        <v>9.9999997764825821E-3</v>
      </c>
      <c r="BC255" s="34">
        <v>51519</v>
      </c>
      <c r="BD255" s="35">
        <v>68.350257873535156</v>
      </c>
      <c r="BE255" s="35">
        <v>0.36364045739173889</v>
      </c>
      <c r="BF255" s="33">
        <v>272</v>
      </c>
    </row>
    <row r="256" spans="1:58">
      <c r="A256" s="7">
        <v>255</v>
      </c>
      <c r="C256" s="11" t="s">
        <v>4</v>
      </c>
      <c r="D256" s="11" t="s">
        <v>8</v>
      </c>
      <c r="E256" s="11" t="s">
        <v>12</v>
      </c>
      <c r="F256" s="11" t="s">
        <v>23</v>
      </c>
      <c r="G256" s="11" t="s">
        <v>40</v>
      </c>
      <c r="H256" s="15" t="s">
        <v>294</v>
      </c>
      <c r="I256" s="11" t="s">
        <v>693</v>
      </c>
      <c r="J256" s="11">
        <v>74621000</v>
      </c>
      <c r="K256" s="11">
        <v>74621</v>
      </c>
      <c r="L256" s="12">
        <v>79098</v>
      </c>
      <c r="M256" s="12">
        <v>82247.453125</v>
      </c>
      <c r="N256" s="13">
        <v>193.977</v>
      </c>
      <c r="P256" s="20">
        <v>79098</v>
      </c>
      <c r="Q256" s="20">
        <v>990</v>
      </c>
      <c r="R256" s="20">
        <v>0</v>
      </c>
      <c r="S256" s="20">
        <v>0</v>
      </c>
      <c r="T256" s="20">
        <v>0</v>
      </c>
      <c r="U256" s="20">
        <v>0</v>
      </c>
      <c r="V256" s="21">
        <v>5.8700181543827057E-3</v>
      </c>
      <c r="W256" s="21">
        <v>1.9242217240389436E-4</v>
      </c>
      <c r="X256" s="21">
        <v>0</v>
      </c>
      <c r="Y256" s="21">
        <v>0</v>
      </c>
      <c r="Z256" s="21">
        <v>2.0366270999238674E-3</v>
      </c>
      <c r="AA256" s="21">
        <v>4.736363410949707</v>
      </c>
      <c r="AC256" s="23">
        <v>0.96170997619628906</v>
      </c>
      <c r="AD256" s="23">
        <v>1.2036846950650215E-2</v>
      </c>
      <c r="AE256" s="23">
        <v>0</v>
      </c>
      <c r="AF256" s="23">
        <v>0.96170997619628906</v>
      </c>
      <c r="AG256" s="23">
        <v>0</v>
      </c>
      <c r="AH256" s="23">
        <v>3.18345264531672E-3</v>
      </c>
      <c r="AI256" s="23">
        <v>9.0257810370530933E-5</v>
      </c>
      <c r="AJ256" s="23">
        <v>0</v>
      </c>
      <c r="AK256" s="23">
        <v>8.5133241592388323E-4</v>
      </c>
      <c r="AL256" s="23">
        <v>12.926543235778809</v>
      </c>
      <c r="AN256" s="25">
        <v>0.1577800065279007</v>
      </c>
      <c r="AO256" s="25">
        <v>1.226465217769146E-3</v>
      </c>
      <c r="AP256" s="25">
        <v>5.599603567888999</v>
      </c>
      <c r="AQ256" s="25">
        <v>1.5662958612665534E-3</v>
      </c>
      <c r="AR256" s="25">
        <v>1.4247286842761395E-3</v>
      </c>
      <c r="AS256" s="25">
        <v>21.189058303833008</v>
      </c>
      <c r="AU256" s="28">
        <v>1297.2960205078125</v>
      </c>
      <c r="AV256" s="28">
        <v>0.44073280692100525</v>
      </c>
      <c r="AW256" s="28">
        <v>-0.35582461953163147</v>
      </c>
      <c r="AX256" s="29">
        <v>244</v>
      </c>
      <c r="AY256" s="28">
        <v>1297.2960205078125</v>
      </c>
      <c r="AZ256" s="28">
        <v>2.5304861068725586</v>
      </c>
      <c r="BA256" s="28">
        <v>9.9999997764825821E-3</v>
      </c>
      <c r="BC256" s="34">
        <v>79098</v>
      </c>
      <c r="BD256" s="35">
        <v>124.80082702636719</v>
      </c>
      <c r="BE256" s="35">
        <v>0.66397160291671753</v>
      </c>
      <c r="BF256" s="33">
        <v>225</v>
      </c>
    </row>
    <row r="257" spans="1:58">
      <c r="A257" s="7">
        <v>256</v>
      </c>
      <c r="C257" s="11" t="s">
        <v>4</v>
      </c>
      <c r="D257" s="11" t="s">
        <v>8</v>
      </c>
      <c r="E257" s="11" t="s">
        <v>12</v>
      </c>
      <c r="F257" s="11" t="s">
        <v>23</v>
      </c>
      <c r="G257" s="11" t="s">
        <v>40</v>
      </c>
      <c r="H257" s="15" t="s">
        <v>295</v>
      </c>
      <c r="I257" s="11" t="s">
        <v>694</v>
      </c>
      <c r="J257" s="11">
        <v>74622000</v>
      </c>
      <c r="K257" s="11">
        <v>74622</v>
      </c>
      <c r="L257" s="12">
        <v>34609</v>
      </c>
      <c r="M257" s="12">
        <v>35987.02734375</v>
      </c>
      <c r="N257" s="13">
        <v>143.625</v>
      </c>
      <c r="P257" s="20">
        <v>34609</v>
      </c>
      <c r="Q257" s="20">
        <v>328</v>
      </c>
      <c r="R257" s="20">
        <v>0</v>
      </c>
      <c r="S257" s="20">
        <v>0</v>
      </c>
      <c r="T257" s="20">
        <v>0</v>
      </c>
      <c r="U257" s="20">
        <v>0</v>
      </c>
      <c r="V257" s="21">
        <v>2.5684020947664976E-3</v>
      </c>
      <c r="W257" s="21">
        <v>6.3751991547178477E-5</v>
      </c>
      <c r="X257" s="21">
        <v>0</v>
      </c>
      <c r="Y257" s="21">
        <v>0</v>
      </c>
      <c r="Z257" s="21">
        <v>8.8771923827534913E-4</v>
      </c>
      <c r="AA257" s="21">
        <v>2.0644726753234863</v>
      </c>
      <c r="AC257" s="23">
        <v>0.96170997619628906</v>
      </c>
      <c r="AD257" s="23">
        <v>9.1143958270549774E-3</v>
      </c>
      <c r="AE257" s="23">
        <v>0</v>
      </c>
      <c r="AF257" s="23">
        <v>0.96170997619628906</v>
      </c>
      <c r="AG257" s="23">
        <v>0</v>
      </c>
      <c r="AH257" s="23">
        <v>3.18345264531672E-3</v>
      </c>
      <c r="AI257" s="23">
        <v>6.8343928433023393E-5</v>
      </c>
      <c r="AJ257" s="23">
        <v>0</v>
      </c>
      <c r="AK257" s="23">
        <v>8.4391479638735143E-4</v>
      </c>
      <c r="AL257" s="23">
        <v>12.81391429901123</v>
      </c>
      <c r="AN257" s="25">
        <v>0.4074999988079071</v>
      </c>
      <c r="AO257" s="25">
        <v>3.1676040962338448E-3</v>
      </c>
      <c r="AP257" s="25">
        <v>8.4349803597271045</v>
      </c>
      <c r="AQ257" s="25">
        <v>2.3593946825712919E-3</v>
      </c>
      <c r="AR257" s="25">
        <v>2.6960798147058168E-3</v>
      </c>
      <c r="AS257" s="25">
        <v>40.097030639648438</v>
      </c>
      <c r="AU257" s="28">
        <v>1060.725830078125</v>
      </c>
      <c r="AV257" s="28">
        <v>0.36036235094070435</v>
      </c>
      <c r="AW257" s="28">
        <v>-0.44326058030128479</v>
      </c>
      <c r="AX257" s="29">
        <v>259</v>
      </c>
      <c r="AY257" s="28">
        <v>1060.725830078125</v>
      </c>
      <c r="AZ257" s="28">
        <v>2.0690357685089111</v>
      </c>
      <c r="BA257" s="28">
        <v>9.9999997764825821E-3</v>
      </c>
      <c r="BC257" s="34">
        <v>34609</v>
      </c>
      <c r="BD257" s="35">
        <v>141.03167724609375</v>
      </c>
      <c r="BE257" s="35">
        <v>0.75032377243041992</v>
      </c>
      <c r="BF257" s="33">
        <v>212</v>
      </c>
    </row>
    <row r="258" spans="1:58">
      <c r="A258" s="7">
        <v>257</v>
      </c>
      <c r="C258" s="11" t="s">
        <v>4</v>
      </c>
      <c r="D258" s="11" t="s">
        <v>8</v>
      </c>
      <c r="E258" s="11" t="s">
        <v>12</v>
      </c>
      <c r="F258" s="11" t="s">
        <v>23</v>
      </c>
      <c r="G258" s="11" t="s">
        <v>40</v>
      </c>
      <c r="H258" s="15" t="s">
        <v>296</v>
      </c>
      <c r="I258" s="11" t="s">
        <v>695</v>
      </c>
      <c r="J258" s="11">
        <v>74623000</v>
      </c>
      <c r="K258" s="11">
        <v>74623</v>
      </c>
      <c r="L258" s="12">
        <v>31477</v>
      </c>
      <c r="M258" s="12">
        <v>32730.322265625</v>
      </c>
      <c r="N258" s="13">
        <v>216.87799999999999</v>
      </c>
      <c r="P258" s="20">
        <v>31477</v>
      </c>
      <c r="Q258" s="20">
        <v>1030</v>
      </c>
      <c r="R258" s="20">
        <v>0</v>
      </c>
      <c r="S258" s="20">
        <v>0</v>
      </c>
      <c r="T258" s="20">
        <v>0</v>
      </c>
      <c r="U258" s="20">
        <v>0</v>
      </c>
      <c r="V258" s="21">
        <v>2.3359700571745634E-3</v>
      </c>
      <c r="W258" s="21">
        <v>2.0019679504912347E-4</v>
      </c>
      <c r="X258" s="21">
        <v>0</v>
      </c>
      <c r="Y258" s="21">
        <v>0</v>
      </c>
      <c r="Z258" s="21">
        <v>8.3102730971718931E-4</v>
      </c>
      <c r="AA258" s="21">
        <v>1.9326304197311401</v>
      </c>
      <c r="AC258" s="23">
        <v>0.96170997619628906</v>
      </c>
      <c r="AD258" s="23">
        <v>3.1469289213418961E-2</v>
      </c>
      <c r="AE258" s="23">
        <v>0</v>
      </c>
      <c r="AF258" s="23">
        <v>0.96170997619628906</v>
      </c>
      <c r="AG258" s="23">
        <v>0</v>
      </c>
      <c r="AH258" s="23">
        <v>3.18345264531672E-3</v>
      </c>
      <c r="AI258" s="23">
        <v>2.3597119434271008E-4</v>
      </c>
      <c r="AJ258" s="23">
        <v>0</v>
      </c>
      <c r="AK258" s="23">
        <v>9.0065487037391994E-4</v>
      </c>
      <c r="AL258" s="23">
        <v>13.675450325012207</v>
      </c>
      <c r="AN258" s="25">
        <v>0.12002000212669373</v>
      </c>
      <c r="AO258" s="25">
        <v>9.3294685939326882E-4</v>
      </c>
      <c r="AP258" s="25">
        <v>5.8056099151989562</v>
      </c>
      <c r="AQ258" s="25">
        <v>1.6239190008491278E-3</v>
      </c>
      <c r="AR258" s="25">
        <v>1.3360727535589739E-3</v>
      </c>
      <c r="AS258" s="25">
        <v>19.870536804199219</v>
      </c>
      <c r="AU258" s="28">
        <v>525.170166015625</v>
      </c>
      <c r="AV258" s="28">
        <v>0.17841704189777374</v>
      </c>
      <c r="AW258" s="28">
        <v>-0.74856364727020264</v>
      </c>
      <c r="AX258" s="29">
        <v>308</v>
      </c>
      <c r="AY258" s="28">
        <v>525.170166015625</v>
      </c>
      <c r="AZ258" s="28">
        <v>1.0243890285491943</v>
      </c>
      <c r="BA258" s="28">
        <v>9.9999997764825821E-3</v>
      </c>
      <c r="BC258" s="34">
        <v>31477</v>
      </c>
      <c r="BD258" s="35">
        <v>37.778694152832031</v>
      </c>
      <c r="BE258" s="35">
        <v>0.20099210739135742</v>
      </c>
      <c r="BF258" s="33">
        <v>314</v>
      </c>
    </row>
    <row r="259" spans="1:58">
      <c r="A259" s="7">
        <v>258</v>
      </c>
      <c r="C259" s="11" t="s">
        <v>4</v>
      </c>
      <c r="D259" s="11" t="s">
        <v>8</v>
      </c>
      <c r="E259" s="11" t="s">
        <v>12</v>
      </c>
      <c r="F259" s="11" t="s">
        <v>23</v>
      </c>
      <c r="G259" s="11" t="s">
        <v>40</v>
      </c>
      <c r="H259" s="15" t="s">
        <v>297</v>
      </c>
      <c r="I259" s="11" t="s">
        <v>696</v>
      </c>
      <c r="J259" s="11">
        <v>74624000</v>
      </c>
      <c r="K259" s="11">
        <v>74624</v>
      </c>
      <c r="L259" s="12">
        <v>36943</v>
      </c>
      <c r="M259" s="12">
        <v>38413.9609375</v>
      </c>
      <c r="N259" s="13">
        <v>100.081</v>
      </c>
      <c r="P259" s="20">
        <v>36943</v>
      </c>
      <c r="Q259" s="20">
        <v>810</v>
      </c>
      <c r="R259" s="20">
        <v>23</v>
      </c>
      <c r="S259" s="20">
        <v>23</v>
      </c>
      <c r="T259" s="20">
        <v>26</v>
      </c>
      <c r="U259" s="20">
        <v>26</v>
      </c>
      <c r="V259" s="21">
        <v>2.7416127268224955E-3</v>
      </c>
      <c r="W259" s="21">
        <v>1.5743632684461772E-4</v>
      </c>
      <c r="X259" s="21">
        <v>4.2768657294800505E-5</v>
      </c>
      <c r="Y259" s="21">
        <v>4.6654178731841967E-5</v>
      </c>
      <c r="Z259" s="21">
        <v>9.8453423243445603E-4</v>
      </c>
      <c r="AA259" s="21">
        <v>2.2896249294281006</v>
      </c>
      <c r="AC259" s="23">
        <v>0.96170997619628906</v>
      </c>
      <c r="AD259" s="23">
        <v>2.1086083725094795E-2</v>
      </c>
      <c r="AE259" s="23">
        <v>6.0999998822808266E-3</v>
      </c>
      <c r="AF259" s="23">
        <v>0.96170997619628906</v>
      </c>
      <c r="AG259" s="23">
        <v>6.0999998822808266E-3</v>
      </c>
      <c r="AH259" s="23">
        <v>3.18345264531672E-3</v>
      </c>
      <c r="AI259" s="23">
        <v>1.5811313642188907E-4</v>
      </c>
      <c r="AJ259" s="23">
        <v>4.0138675103662536E-5</v>
      </c>
      <c r="AK259" s="23">
        <v>8.9050403971353441E-4</v>
      </c>
      <c r="AL259" s="23">
        <v>13.521321296691895</v>
      </c>
      <c r="AN259" s="25">
        <v>0.4424700140953064</v>
      </c>
      <c r="AO259" s="25">
        <v>3.4394350368529558E-3</v>
      </c>
      <c r="AP259" s="25">
        <v>12.053723223393403</v>
      </c>
      <c r="AQ259" s="25">
        <v>3.3716131001710892E-3</v>
      </c>
      <c r="AR259" s="25">
        <v>3.3998664678346431E-3</v>
      </c>
      <c r="AS259" s="25">
        <v>50.563991546630859</v>
      </c>
      <c r="AU259" s="28">
        <v>1565.398193359375</v>
      </c>
      <c r="AV259" s="28">
        <v>0.53181564807891846</v>
      </c>
      <c r="AW259" s="28">
        <v>-0.27423888444900513</v>
      </c>
      <c r="AX259" s="29">
        <v>227</v>
      </c>
      <c r="AY259" s="28">
        <v>1565.398193359375</v>
      </c>
      <c r="AZ259" s="28">
        <v>3.0534422397613525</v>
      </c>
      <c r="BA259" s="28">
        <v>9.9999997764825821E-3</v>
      </c>
      <c r="BC259" s="34">
        <v>36943</v>
      </c>
      <c r="BD259" s="35">
        <v>163.46170043945312</v>
      </c>
      <c r="BE259" s="35">
        <v>0.86965709924697876</v>
      </c>
      <c r="BF259" s="33">
        <v>196</v>
      </c>
    </row>
    <row r="260" spans="1:58">
      <c r="A260" s="7">
        <v>259</v>
      </c>
      <c r="C260" s="11" t="s">
        <v>4</v>
      </c>
      <c r="D260" s="11" t="s">
        <v>8</v>
      </c>
      <c r="E260" s="11" t="s">
        <v>12</v>
      </c>
      <c r="F260" s="11" t="s">
        <v>23</v>
      </c>
      <c r="G260" s="11" t="s">
        <v>40</v>
      </c>
      <c r="H260" s="15" t="s">
        <v>298</v>
      </c>
      <c r="I260" s="11" t="s">
        <v>697</v>
      </c>
      <c r="J260" s="11">
        <v>74625000</v>
      </c>
      <c r="K260" s="11">
        <v>74625</v>
      </c>
      <c r="L260" s="12">
        <v>24996</v>
      </c>
      <c r="M260" s="12">
        <v>25991.267578125</v>
      </c>
      <c r="P260" s="20">
        <v>0</v>
      </c>
      <c r="Q260" s="20">
        <v>0</v>
      </c>
      <c r="S260" s="20">
        <v>0</v>
      </c>
      <c r="U260" s="20">
        <v>0</v>
      </c>
      <c r="V260" s="21">
        <v>0</v>
      </c>
      <c r="W260" s="21">
        <v>0</v>
      </c>
      <c r="X260" s="21">
        <v>0</v>
      </c>
      <c r="Y260" s="21">
        <v>0</v>
      </c>
      <c r="Z260" s="21">
        <v>0</v>
      </c>
      <c r="AA260" s="21">
        <v>0</v>
      </c>
      <c r="AC260" s="23">
        <v>0</v>
      </c>
      <c r="AD260" s="23">
        <v>0</v>
      </c>
      <c r="AE260" s="23">
        <v>0</v>
      </c>
      <c r="AF260" s="23">
        <v>0</v>
      </c>
      <c r="AG260" s="23">
        <v>0</v>
      </c>
      <c r="AH260" s="23">
        <v>0</v>
      </c>
      <c r="AI260" s="23">
        <v>0</v>
      </c>
      <c r="AJ260" s="23">
        <v>0</v>
      </c>
      <c r="AK260" s="23">
        <v>0</v>
      </c>
      <c r="AL260" s="23">
        <v>0</v>
      </c>
      <c r="AN260" s="25">
        <v>0.29025000333786011</v>
      </c>
      <c r="AO260" s="25">
        <v>2.2561892401427031E-3</v>
      </c>
      <c r="AP260" s="25">
        <v>5.1001821493624773</v>
      </c>
      <c r="AQ260" s="25">
        <v>1.42659991979599E-3</v>
      </c>
      <c r="AR260" s="25">
        <v>1.7721915266452298E-3</v>
      </c>
      <c r="AS260" s="25">
        <v>26.356645584106445</v>
      </c>
      <c r="AU260" s="28">
        <v>0</v>
      </c>
      <c r="AV260" s="28">
        <v>0</v>
      </c>
      <c r="AX260" s="29">
        <v>371</v>
      </c>
      <c r="AY260" s="28">
        <v>0</v>
      </c>
      <c r="AZ260" s="28">
        <v>0</v>
      </c>
      <c r="BA260" s="28">
        <v>9.9999997764825821E-3</v>
      </c>
      <c r="BC260" s="34">
        <v>1</v>
      </c>
      <c r="BD260" s="35">
        <v>2.9024998657405376E-3</v>
      </c>
      <c r="BE260" s="35">
        <v>1.5442024960066192E-5</v>
      </c>
      <c r="BF260" s="33">
        <v>390</v>
      </c>
    </row>
    <row r="261" spans="1:58">
      <c r="A261" s="7">
        <v>260</v>
      </c>
      <c r="C261" s="11" t="s">
        <v>4</v>
      </c>
      <c r="D261" s="11" t="s">
        <v>8</v>
      </c>
      <c r="E261" s="11" t="s">
        <v>12</v>
      </c>
      <c r="F261" s="11" t="s">
        <v>24</v>
      </c>
      <c r="G261" s="11" t="s">
        <v>41</v>
      </c>
      <c r="H261" s="15" t="s">
        <v>299</v>
      </c>
      <c r="I261" s="11" t="s">
        <v>698</v>
      </c>
      <c r="J261" s="11">
        <v>76101000</v>
      </c>
      <c r="K261" s="11">
        <v>76101</v>
      </c>
      <c r="L261" s="12">
        <v>5972</v>
      </c>
      <c r="M261" s="12">
        <v>6171.251953125</v>
      </c>
      <c r="P261" s="20">
        <v>0</v>
      </c>
      <c r="Q261" s="20">
        <v>0</v>
      </c>
      <c r="S261" s="20">
        <v>0</v>
      </c>
      <c r="U261" s="20">
        <v>0</v>
      </c>
      <c r="V261" s="21"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C261" s="23">
        <v>0</v>
      </c>
      <c r="AD261" s="23">
        <v>0</v>
      </c>
      <c r="AE261" s="23">
        <v>0</v>
      </c>
      <c r="AF261" s="23">
        <v>0</v>
      </c>
      <c r="AG261" s="23">
        <v>0</v>
      </c>
      <c r="AH261" s="23">
        <v>0</v>
      </c>
      <c r="AI261" s="23">
        <v>0</v>
      </c>
      <c r="AJ261" s="23">
        <v>0</v>
      </c>
      <c r="AK261" s="23">
        <v>0</v>
      </c>
      <c r="AL261" s="23">
        <v>0</v>
      </c>
      <c r="AN261" s="25">
        <v>0.21168999373912811</v>
      </c>
      <c r="AO261" s="25">
        <v>1.6455216100439429E-3</v>
      </c>
      <c r="AP261" s="25">
        <v>2.385008517887564</v>
      </c>
      <c r="AQ261" s="25">
        <v>6.671238224953413E-4</v>
      </c>
      <c r="AR261" s="25">
        <v>1.0747062916083097E-3</v>
      </c>
      <c r="AS261" s="25">
        <v>15.983404159545898</v>
      </c>
      <c r="AU261" s="28">
        <v>0</v>
      </c>
      <c r="AV261" s="28">
        <v>0</v>
      </c>
      <c r="AX261" s="29">
        <v>371</v>
      </c>
      <c r="AY261" s="28">
        <v>0</v>
      </c>
      <c r="AZ261" s="28">
        <v>0</v>
      </c>
      <c r="BA261" s="28">
        <v>9.9999997764825821E-3</v>
      </c>
      <c r="BC261" s="34">
        <v>1</v>
      </c>
      <c r="BD261" s="35">
        <v>2.1168999373912811E-3</v>
      </c>
      <c r="BE261" s="35">
        <v>1.1262436601100489E-5</v>
      </c>
      <c r="BF261" s="33">
        <v>398</v>
      </c>
    </row>
    <row r="262" spans="1:58">
      <c r="A262" s="7">
        <v>261</v>
      </c>
      <c r="C262" s="11" t="s">
        <v>4</v>
      </c>
      <c r="D262" s="11" t="s">
        <v>8</v>
      </c>
      <c r="E262" s="11" t="s">
        <v>12</v>
      </c>
      <c r="F262" s="11" t="s">
        <v>24</v>
      </c>
      <c r="G262" s="11" t="s">
        <v>41</v>
      </c>
      <c r="H262" s="15" t="s">
        <v>300</v>
      </c>
      <c r="I262" s="11" t="s">
        <v>699</v>
      </c>
      <c r="J262" s="11">
        <v>76102000</v>
      </c>
      <c r="K262" s="11">
        <v>76102</v>
      </c>
      <c r="L262" s="12">
        <v>12931</v>
      </c>
      <c r="M262" s="12">
        <v>13362.4345703125</v>
      </c>
      <c r="P262" s="20">
        <v>0</v>
      </c>
      <c r="Q262" s="20">
        <v>0</v>
      </c>
      <c r="S262" s="20">
        <v>0</v>
      </c>
      <c r="U262" s="20">
        <v>0</v>
      </c>
      <c r="V262" s="21">
        <v>0</v>
      </c>
      <c r="W262" s="21">
        <v>0</v>
      </c>
      <c r="X262" s="21">
        <v>0</v>
      </c>
      <c r="Y262" s="21">
        <v>0</v>
      </c>
      <c r="Z262" s="21">
        <v>0</v>
      </c>
      <c r="AA262" s="21">
        <v>0</v>
      </c>
      <c r="AC262" s="23">
        <v>0</v>
      </c>
      <c r="AD262" s="23">
        <v>0</v>
      </c>
      <c r="AE262" s="23">
        <v>0</v>
      </c>
      <c r="AF262" s="23">
        <v>0</v>
      </c>
      <c r="AG262" s="23">
        <v>0</v>
      </c>
      <c r="AH262" s="23">
        <v>0</v>
      </c>
      <c r="AI262" s="23">
        <v>0</v>
      </c>
      <c r="AJ262" s="23">
        <v>0</v>
      </c>
      <c r="AK262" s="23">
        <v>0</v>
      </c>
      <c r="AL262" s="23">
        <v>0</v>
      </c>
      <c r="AN262" s="25">
        <v>8.0899998545646667E-2</v>
      </c>
      <c r="AO262" s="25">
        <v>6.2885682564228773E-4</v>
      </c>
      <c r="AP262" s="25">
        <v>6.5048543689320395</v>
      </c>
      <c r="AQ262" s="25">
        <v>1.8195084994658828E-3</v>
      </c>
      <c r="AR262" s="25">
        <v>1.323504976924799E-3</v>
      </c>
      <c r="AS262" s="25">
        <v>19.683624267578125</v>
      </c>
      <c r="AU262" s="28">
        <v>0</v>
      </c>
      <c r="AV262" s="28">
        <v>0</v>
      </c>
      <c r="AX262" s="29">
        <v>371</v>
      </c>
      <c r="AY262" s="28">
        <v>0</v>
      </c>
      <c r="AZ262" s="28">
        <v>0</v>
      </c>
      <c r="BA262" s="28">
        <v>9.9999997764825821E-3</v>
      </c>
      <c r="BC262" s="34">
        <v>1</v>
      </c>
      <c r="BD262" s="35">
        <v>8.0899999011307955E-4</v>
      </c>
      <c r="BE262" s="35">
        <v>4.3040822674811352E-6</v>
      </c>
      <c r="BF262" s="33">
        <v>407</v>
      </c>
    </row>
    <row r="263" spans="1:58">
      <c r="A263" s="7">
        <v>262</v>
      </c>
      <c r="C263" s="11" t="s">
        <v>4</v>
      </c>
      <c r="D263" s="11" t="s">
        <v>8</v>
      </c>
      <c r="E263" s="11" t="s">
        <v>12</v>
      </c>
      <c r="F263" s="11" t="s">
        <v>24</v>
      </c>
      <c r="G263" s="11" t="s">
        <v>41</v>
      </c>
      <c r="H263" s="15" t="s">
        <v>301</v>
      </c>
      <c r="I263" s="11" t="s">
        <v>700</v>
      </c>
      <c r="J263" s="11">
        <v>76103000</v>
      </c>
      <c r="K263" s="11">
        <v>76103</v>
      </c>
      <c r="L263" s="12">
        <v>20024</v>
      </c>
      <c r="M263" s="12">
        <v>20692.087890625</v>
      </c>
      <c r="N263" s="13">
        <v>229.88399999999999</v>
      </c>
      <c r="P263" s="20">
        <v>22024</v>
      </c>
      <c r="Q263" s="20">
        <v>989</v>
      </c>
      <c r="R263" s="20">
        <v>0</v>
      </c>
      <c r="S263" s="20">
        <v>0</v>
      </c>
      <c r="T263" s="20">
        <v>0</v>
      </c>
      <c r="U263" s="20">
        <v>0</v>
      </c>
      <c r="V263" s="21">
        <v>1.6344444593414664E-3</v>
      </c>
      <c r="W263" s="21">
        <v>1.9222780247218907E-4</v>
      </c>
      <c r="X263" s="21">
        <v>0</v>
      </c>
      <c r="Y263" s="21">
        <v>0</v>
      </c>
      <c r="Z263" s="21">
        <v>5.9012847108496638E-4</v>
      </c>
      <c r="AA263" s="21">
        <v>1.3723980188369751</v>
      </c>
      <c r="AC263" s="23">
        <v>1.0643700361251831</v>
      </c>
      <c r="AD263" s="23">
        <v>4.7796048223972321E-2</v>
      </c>
      <c r="AE263" s="23">
        <v>0</v>
      </c>
      <c r="AF263" s="23">
        <v>1</v>
      </c>
      <c r="AG263" s="23">
        <v>0</v>
      </c>
      <c r="AH263" s="23">
        <v>3.3102002926170826E-3</v>
      </c>
      <c r="AI263" s="23">
        <v>3.5839673364534974E-4</v>
      </c>
      <c r="AJ263" s="23">
        <v>0</v>
      </c>
      <c r="AK263" s="23">
        <v>9.7477364064531822E-4</v>
      </c>
      <c r="AL263" s="23">
        <v>14.800861358642578</v>
      </c>
      <c r="AN263" s="25">
        <v>0.34790998697280884</v>
      </c>
      <c r="AO263" s="25">
        <v>2.7043952140957117E-3</v>
      </c>
      <c r="AP263" s="25">
        <v>7.0155902004454349</v>
      </c>
      <c r="AQ263" s="25">
        <v>1.9623693078756332E-3</v>
      </c>
      <c r="AR263" s="25">
        <v>2.271483611742499E-3</v>
      </c>
      <c r="AS263" s="25">
        <v>33.782291412353516</v>
      </c>
      <c r="AU263" s="28">
        <v>686.2086181640625</v>
      </c>
      <c r="AV263" s="28">
        <v>0.2331269383430481</v>
      </c>
      <c r="AW263" s="28">
        <v>-0.632407546043396</v>
      </c>
      <c r="AX263" s="29">
        <v>284</v>
      </c>
      <c r="AY263" s="28">
        <v>686.2086181640625</v>
      </c>
      <c r="AZ263" s="28">
        <v>1.3385082483291626</v>
      </c>
      <c r="BA263" s="28">
        <v>9.9999997764825821E-3</v>
      </c>
      <c r="BC263" s="34">
        <v>22024</v>
      </c>
      <c r="BD263" s="35">
        <v>76.623695373535156</v>
      </c>
      <c r="BE263" s="35">
        <v>0.4076572060585022</v>
      </c>
      <c r="BF263" s="33">
        <v>263</v>
      </c>
    </row>
    <row r="264" spans="1:58">
      <c r="A264" s="7">
        <v>263</v>
      </c>
      <c r="C264" s="11" t="s">
        <v>4</v>
      </c>
      <c r="D264" s="11" t="s">
        <v>8</v>
      </c>
      <c r="E264" s="11" t="s">
        <v>12</v>
      </c>
      <c r="F264" s="11" t="s">
        <v>24</v>
      </c>
      <c r="G264" s="11" t="s">
        <v>41</v>
      </c>
      <c r="H264" s="15" t="s">
        <v>302</v>
      </c>
      <c r="I264" s="11" t="s">
        <v>701</v>
      </c>
      <c r="J264" s="11">
        <v>76104000</v>
      </c>
      <c r="K264" s="11">
        <v>76104</v>
      </c>
      <c r="L264" s="12">
        <v>13383</v>
      </c>
      <c r="M264" s="12">
        <v>13829.5146484375</v>
      </c>
      <c r="P264" s="20">
        <v>0</v>
      </c>
      <c r="Q264" s="20">
        <v>0</v>
      </c>
      <c r="S264" s="20">
        <v>0</v>
      </c>
      <c r="U264" s="20">
        <v>0</v>
      </c>
      <c r="V264" s="21">
        <v>0</v>
      </c>
      <c r="W264" s="21">
        <v>0</v>
      </c>
      <c r="X264" s="21">
        <v>0</v>
      </c>
      <c r="Y264" s="21">
        <v>0</v>
      </c>
      <c r="Z264" s="21">
        <v>0</v>
      </c>
      <c r="AA264" s="21">
        <v>0</v>
      </c>
      <c r="AC264" s="23">
        <v>0</v>
      </c>
      <c r="AD264" s="23">
        <v>0</v>
      </c>
      <c r="AE264" s="23">
        <v>0</v>
      </c>
      <c r="AF264" s="23">
        <v>0</v>
      </c>
      <c r="AG264" s="23">
        <v>0</v>
      </c>
      <c r="AH264" s="23">
        <v>0</v>
      </c>
      <c r="AI264" s="23">
        <v>0</v>
      </c>
      <c r="AJ264" s="23">
        <v>0</v>
      </c>
      <c r="AK264" s="23">
        <v>0</v>
      </c>
      <c r="AL264" s="23">
        <v>0</v>
      </c>
      <c r="AN264" s="25">
        <v>0.28604999184608459</v>
      </c>
      <c r="AO264" s="25">
        <v>2.2235412616282701E-3</v>
      </c>
      <c r="AP264" s="25">
        <v>7.485760781122865</v>
      </c>
      <c r="AQ264" s="25">
        <v>2.0938832312822342E-3</v>
      </c>
      <c r="AR264" s="25">
        <v>2.1478963748331505E-3</v>
      </c>
      <c r="AS264" s="25">
        <v>31.944257736206055</v>
      </c>
      <c r="AU264" s="28">
        <v>0</v>
      </c>
      <c r="AV264" s="28">
        <v>0</v>
      </c>
      <c r="AX264" s="29">
        <v>371</v>
      </c>
      <c r="AY264" s="28">
        <v>0</v>
      </c>
      <c r="AZ264" s="28">
        <v>0</v>
      </c>
      <c r="BA264" s="28">
        <v>9.9999997764825821E-3</v>
      </c>
      <c r="BC264" s="34">
        <v>1</v>
      </c>
      <c r="BD264" s="35">
        <v>2.8604997787624598E-3</v>
      </c>
      <c r="BE264" s="35">
        <v>1.5218573025777005E-5</v>
      </c>
      <c r="BF264" s="33">
        <v>391</v>
      </c>
    </row>
    <row r="265" spans="1:58">
      <c r="A265" s="7">
        <v>264</v>
      </c>
      <c r="C265" s="11" t="s">
        <v>4</v>
      </c>
      <c r="D265" s="11" t="s">
        <v>8</v>
      </c>
      <c r="E265" s="11" t="s">
        <v>12</v>
      </c>
      <c r="F265" s="11" t="s">
        <v>24</v>
      </c>
      <c r="G265" s="11" t="s">
        <v>41</v>
      </c>
      <c r="H265" s="15" t="s">
        <v>303</v>
      </c>
      <c r="I265" s="11" t="s">
        <v>702</v>
      </c>
      <c r="J265" s="11">
        <v>76105000</v>
      </c>
      <c r="K265" s="11">
        <v>76105</v>
      </c>
      <c r="L265" s="12">
        <v>13525</v>
      </c>
      <c r="M265" s="12">
        <v>13976.2529296875</v>
      </c>
      <c r="P265" s="20">
        <v>0</v>
      </c>
      <c r="Q265" s="20">
        <v>0</v>
      </c>
      <c r="S265" s="20">
        <v>0</v>
      </c>
      <c r="U265" s="20">
        <v>0</v>
      </c>
      <c r="V265" s="21">
        <v>0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C265" s="23">
        <v>0</v>
      </c>
      <c r="AD265" s="23">
        <v>0</v>
      </c>
      <c r="AE265" s="23">
        <v>0</v>
      </c>
      <c r="AF265" s="23">
        <v>0</v>
      </c>
      <c r="AG265" s="23">
        <v>0</v>
      </c>
      <c r="AH265" s="23">
        <v>0</v>
      </c>
      <c r="AI265" s="23">
        <v>0</v>
      </c>
      <c r="AJ265" s="23">
        <v>0</v>
      </c>
      <c r="AK265" s="23">
        <v>0</v>
      </c>
      <c r="AL265" s="23">
        <v>0</v>
      </c>
      <c r="AN265" s="25">
        <v>0.2748199999332428</v>
      </c>
      <c r="AO265" s="25">
        <v>2.1362476982176304E-3</v>
      </c>
      <c r="AP265" s="25">
        <v>6.4279902359641987</v>
      </c>
      <c r="AQ265" s="25">
        <v>1.7980084521695971E-3</v>
      </c>
      <c r="AR265" s="25">
        <v>1.9389126823402096E-3</v>
      </c>
      <c r="AS265" s="25">
        <v>28.836179733276367</v>
      </c>
      <c r="AU265" s="28">
        <v>0</v>
      </c>
      <c r="AV265" s="28">
        <v>0</v>
      </c>
      <c r="AX265" s="29">
        <v>371</v>
      </c>
      <c r="AY265" s="28">
        <v>0</v>
      </c>
      <c r="AZ265" s="28">
        <v>0</v>
      </c>
      <c r="BA265" s="28">
        <v>9.9999997764825821E-3</v>
      </c>
      <c r="BC265" s="34">
        <v>1</v>
      </c>
      <c r="BD265" s="35">
        <v>2.7481999713927507E-3</v>
      </c>
      <c r="BE265" s="35">
        <v>1.4621110494772438E-5</v>
      </c>
      <c r="BF265" s="33">
        <v>393</v>
      </c>
    </row>
    <row r="266" spans="1:58">
      <c r="A266" s="7">
        <v>265</v>
      </c>
      <c r="C266" s="11" t="s">
        <v>4</v>
      </c>
      <c r="D266" s="11" t="s">
        <v>8</v>
      </c>
      <c r="E266" s="11" t="s">
        <v>12</v>
      </c>
      <c r="F266" s="11" t="s">
        <v>24</v>
      </c>
      <c r="G266" s="11" t="s">
        <v>41</v>
      </c>
      <c r="H266" s="15" t="s">
        <v>304</v>
      </c>
      <c r="I266" s="11" t="s">
        <v>703</v>
      </c>
      <c r="J266" s="11">
        <v>76106000</v>
      </c>
      <c r="K266" s="11">
        <v>76106</v>
      </c>
      <c r="L266" s="12">
        <v>25231</v>
      </c>
      <c r="M266" s="12">
        <v>26072.81640625</v>
      </c>
      <c r="P266" s="20">
        <v>0</v>
      </c>
      <c r="Q266" s="20">
        <v>0</v>
      </c>
      <c r="S266" s="20">
        <v>0</v>
      </c>
      <c r="U266" s="20">
        <v>0</v>
      </c>
      <c r="V266" s="21">
        <v>0</v>
      </c>
      <c r="W266" s="21">
        <v>0</v>
      </c>
      <c r="X266" s="21">
        <v>0</v>
      </c>
      <c r="Y266" s="21">
        <v>0</v>
      </c>
      <c r="Z266" s="21">
        <v>0</v>
      </c>
      <c r="AA266" s="21">
        <v>0</v>
      </c>
      <c r="AC266" s="23">
        <v>0</v>
      </c>
      <c r="AD266" s="23">
        <v>0</v>
      </c>
      <c r="AE266" s="23">
        <v>0</v>
      </c>
      <c r="AF266" s="23">
        <v>0</v>
      </c>
      <c r="AG266" s="23">
        <v>0</v>
      </c>
      <c r="AH266" s="23">
        <v>0</v>
      </c>
      <c r="AI266" s="23">
        <v>0</v>
      </c>
      <c r="AJ266" s="23">
        <v>0</v>
      </c>
      <c r="AK266" s="23">
        <v>0</v>
      </c>
      <c r="AL266" s="23">
        <v>0</v>
      </c>
      <c r="AN266" s="25">
        <v>0.1538500040769577</v>
      </c>
      <c r="AO266" s="25">
        <v>1.1959163239225745E-3</v>
      </c>
      <c r="AP266" s="25">
        <v>7.511737089201878</v>
      </c>
      <c r="AQ266" s="25">
        <v>2.1011491771787405E-3</v>
      </c>
      <c r="AR266" s="25">
        <v>1.7240458699679219E-3</v>
      </c>
      <c r="AS266" s="25">
        <v>25.640605926513672</v>
      </c>
      <c r="AU266" s="28">
        <v>0</v>
      </c>
      <c r="AV266" s="28">
        <v>0</v>
      </c>
      <c r="AX266" s="29">
        <v>371</v>
      </c>
      <c r="AY266" s="28">
        <v>0</v>
      </c>
      <c r="AZ266" s="28">
        <v>0</v>
      </c>
      <c r="BA266" s="28">
        <v>9.9999997764825821E-3</v>
      </c>
      <c r="BC266" s="34">
        <v>1</v>
      </c>
      <c r="BD266" s="35">
        <v>1.5384999569505453E-3</v>
      </c>
      <c r="BE266" s="35">
        <v>8.1852040239027701E-6</v>
      </c>
      <c r="BF266" s="33">
        <v>400</v>
      </c>
    </row>
    <row r="267" spans="1:58">
      <c r="A267" s="7">
        <v>266</v>
      </c>
      <c r="C267" s="11" t="s">
        <v>5</v>
      </c>
      <c r="D267" s="11" t="s">
        <v>9</v>
      </c>
      <c r="E267" s="11" t="s">
        <v>13</v>
      </c>
      <c r="F267" s="11" t="s">
        <v>25</v>
      </c>
      <c r="G267" s="11" t="s">
        <v>42</v>
      </c>
      <c r="H267" s="15" t="s">
        <v>305</v>
      </c>
      <c r="I267" s="11" t="s">
        <v>704</v>
      </c>
      <c r="J267" s="11">
        <v>82601000</v>
      </c>
      <c r="K267" s="11">
        <v>82601</v>
      </c>
      <c r="L267" s="12">
        <v>15164</v>
      </c>
      <c r="M267" s="12">
        <v>15777.1259765625</v>
      </c>
      <c r="N267" s="13">
        <v>130.45500000000001</v>
      </c>
      <c r="P267" s="20">
        <v>12507.400390625</v>
      </c>
      <c r="Q267" s="20">
        <v>10556</v>
      </c>
      <c r="R267" s="20">
        <v>46</v>
      </c>
      <c r="S267" s="20">
        <v>46</v>
      </c>
      <c r="T267" s="20">
        <v>512</v>
      </c>
      <c r="U267" s="20">
        <v>512</v>
      </c>
      <c r="V267" s="21">
        <v>9.2819880228489637E-4</v>
      </c>
      <c r="W267" s="21">
        <v>2.0517257507890463E-3</v>
      </c>
      <c r="X267" s="21">
        <v>8.553731458960101E-5</v>
      </c>
      <c r="Y267" s="21">
        <v>9.1872841585427523E-4</v>
      </c>
      <c r="Z267" s="21">
        <v>9.2211197006395406E-4</v>
      </c>
      <c r="AA267" s="21">
        <v>2.144456148147583</v>
      </c>
      <c r="AC267" s="23">
        <v>0.79276001453399658</v>
      </c>
      <c r="AD267" s="23">
        <v>0.66906988620758057</v>
      </c>
      <c r="AE267" s="23">
        <v>0.20521999895572662</v>
      </c>
      <c r="AF267" s="23">
        <v>0.79276001453399658</v>
      </c>
      <c r="AG267" s="23">
        <v>0.20521999895572662</v>
      </c>
      <c r="AH267" s="23">
        <v>2.6241943705826998E-3</v>
      </c>
      <c r="AI267" s="23">
        <v>5.0169932655990124E-3</v>
      </c>
      <c r="AJ267" s="23">
        <v>1.3503702357411385E-3</v>
      </c>
      <c r="AK267" s="23">
        <v>2.9199104058347833E-3</v>
      </c>
      <c r="AL267" s="23">
        <v>44.335617065429687</v>
      </c>
      <c r="AN267" s="25">
        <v>0.52160000801086426</v>
      </c>
      <c r="AO267" s="25">
        <v>4.0545333176851273E-3</v>
      </c>
      <c r="AP267" s="25">
        <v>9.8691384950926935</v>
      </c>
      <c r="AQ267" s="25">
        <v>2.7605509385466576E-3</v>
      </c>
      <c r="AR267" s="25">
        <v>3.2996001267090254E-3</v>
      </c>
      <c r="AS267" s="25">
        <v>49.072795867919922</v>
      </c>
      <c r="AU267" s="28">
        <v>4665.634765625</v>
      </c>
      <c r="AV267" s="28">
        <v>1.5850647687911987</v>
      </c>
      <c r="AW267" s="28">
        <v>0.20004701614379883</v>
      </c>
      <c r="AX267" s="29">
        <v>166</v>
      </c>
      <c r="AY267" s="28">
        <v>4665.634765625</v>
      </c>
      <c r="AZ267" s="28">
        <v>9.1007175445556641</v>
      </c>
      <c r="BA267" s="28">
        <v>1.341182179749012E-2</v>
      </c>
      <c r="BC267" s="34">
        <v>12507.400390625</v>
      </c>
      <c r="BD267" s="35">
        <v>87.496849060058594</v>
      </c>
      <c r="BE267" s="35">
        <v>0.46550509333610535</v>
      </c>
      <c r="BF267" s="33">
        <v>254</v>
      </c>
    </row>
    <row r="268" spans="1:58">
      <c r="A268" s="7">
        <v>267</v>
      </c>
      <c r="C268" s="11" t="s">
        <v>5</v>
      </c>
      <c r="D268" s="11" t="s">
        <v>9</v>
      </c>
      <c r="E268" s="11" t="s">
        <v>13</v>
      </c>
      <c r="F268" s="11" t="s">
        <v>25</v>
      </c>
      <c r="G268" s="11" t="s">
        <v>42</v>
      </c>
      <c r="H268" s="15" t="s">
        <v>306</v>
      </c>
      <c r="I268" s="11" t="s">
        <v>705</v>
      </c>
      <c r="J268" s="11">
        <v>82602000</v>
      </c>
      <c r="K268" s="11">
        <v>82602</v>
      </c>
      <c r="L268" s="12">
        <v>12756</v>
      </c>
      <c r="M268" s="12">
        <v>13271.763671875</v>
      </c>
      <c r="N268" s="13">
        <v>16.190000000000001</v>
      </c>
      <c r="P268" s="20">
        <v>14797</v>
      </c>
      <c r="Q268" s="20">
        <v>12507</v>
      </c>
      <c r="R268" s="20">
        <v>2919</v>
      </c>
      <c r="S268" s="20">
        <v>2919</v>
      </c>
      <c r="T268" s="20">
        <v>370</v>
      </c>
      <c r="U268" s="20">
        <v>370</v>
      </c>
      <c r="V268" s="21">
        <v>1.0981145314872265E-3</v>
      </c>
      <c r="W268" s="21">
        <v>2.4309332948178053E-3</v>
      </c>
      <c r="X268" s="21">
        <v>5.4279002360999584E-3</v>
      </c>
      <c r="Y268" s="21">
        <v>6.6392484586685896E-4</v>
      </c>
      <c r="Z268" s="21">
        <v>2.182151856850824E-3</v>
      </c>
      <c r="AA268" s="21">
        <v>5.0747947692871094</v>
      </c>
      <c r="AC268" s="23">
        <v>1.1149200201034546</v>
      </c>
      <c r="AD268" s="23">
        <v>0.94237661361694336</v>
      </c>
      <c r="AE268" s="23">
        <v>1.0224599838256836</v>
      </c>
      <c r="AF268" s="23">
        <v>1</v>
      </c>
      <c r="AG268" s="23">
        <v>1</v>
      </c>
      <c r="AH268" s="23">
        <v>3.3102002926170826E-3</v>
      </c>
      <c r="AI268" s="23">
        <v>7.0663727819919586E-3</v>
      </c>
      <c r="AJ268" s="23">
        <v>6.580110639333725E-3</v>
      </c>
      <c r="AK268" s="23">
        <v>5.901633031523492E-3</v>
      </c>
      <c r="AL268" s="23">
        <v>89.609786987304688</v>
      </c>
      <c r="AN268" s="25">
        <v>0.41176000237464905</v>
      </c>
      <c r="AO268" s="25">
        <v>3.2007182016968727E-3</v>
      </c>
      <c r="AP268" s="25">
        <v>4.4286495352651727</v>
      </c>
      <c r="AQ268" s="25">
        <v>1.2387618189677596E-3</v>
      </c>
      <c r="AR268" s="25">
        <v>2.0560766544481667E-3</v>
      </c>
      <c r="AS268" s="25">
        <v>30.578683853149414</v>
      </c>
      <c r="AU268" s="28">
        <v>13905.6953125</v>
      </c>
      <c r="AV268" s="28">
        <v>4.724207878112793</v>
      </c>
      <c r="AW268" s="28">
        <v>0.67432898283004761</v>
      </c>
      <c r="AX268" s="29">
        <v>108</v>
      </c>
      <c r="AY268" s="28">
        <v>13905.6953125</v>
      </c>
      <c r="AZ268" s="28">
        <v>27.124240875244141</v>
      </c>
      <c r="BA268" s="28">
        <v>0.99000000953674316</v>
      </c>
      <c r="BC268" s="34">
        <v>14797</v>
      </c>
      <c r="BD268" s="35">
        <v>6031.884765625</v>
      </c>
      <c r="BE268" s="35">
        <v>32.091133117675781</v>
      </c>
      <c r="BF268" s="33">
        <v>36</v>
      </c>
    </row>
    <row r="269" spans="1:58">
      <c r="A269" s="7">
        <v>268</v>
      </c>
      <c r="C269" s="11" t="s">
        <v>5</v>
      </c>
      <c r="D269" s="11" t="s">
        <v>9</v>
      </c>
      <c r="E269" s="11" t="s">
        <v>13</v>
      </c>
      <c r="F269" s="11" t="s">
        <v>25</v>
      </c>
      <c r="G269" s="11" t="s">
        <v>42</v>
      </c>
      <c r="H269" s="15" t="s">
        <v>307</v>
      </c>
      <c r="I269" s="11" t="s">
        <v>706</v>
      </c>
      <c r="J269" s="11">
        <v>82603000</v>
      </c>
      <c r="K269" s="11">
        <v>82603</v>
      </c>
      <c r="L269" s="12">
        <v>9046</v>
      </c>
      <c r="M269" s="12">
        <v>9411.7568359375</v>
      </c>
      <c r="N269" s="13">
        <v>42.545999999999999</v>
      </c>
      <c r="P269" s="20">
        <v>10493</v>
      </c>
      <c r="Q269" s="20">
        <v>2686</v>
      </c>
      <c r="R269" s="20">
        <v>584</v>
      </c>
      <c r="S269" s="20">
        <v>584</v>
      </c>
      <c r="T269" s="20">
        <v>1341</v>
      </c>
      <c r="U269" s="20">
        <v>1341</v>
      </c>
      <c r="V269" s="21">
        <v>7.7870622044429183E-4</v>
      </c>
      <c r="W269" s="21">
        <v>5.2206660620868206E-4</v>
      </c>
      <c r="X269" s="21">
        <v>1.0859520407393575E-3</v>
      </c>
      <c r="Y269" s="21">
        <v>2.406278857961297E-3</v>
      </c>
      <c r="Z269" s="21">
        <v>1.2389365991553581E-3</v>
      </c>
      <c r="AA269" s="21">
        <v>2.881260871887207</v>
      </c>
      <c r="AC269" s="23">
        <v>1.1148799657821655</v>
      </c>
      <c r="AD269" s="23">
        <v>0.28538772463798523</v>
      </c>
      <c r="AE269" s="23">
        <v>0.84390002489089966</v>
      </c>
      <c r="AF269" s="23">
        <v>1</v>
      </c>
      <c r="AG269" s="23">
        <v>0.84390002489089966</v>
      </c>
      <c r="AH269" s="23">
        <v>3.3102002926170826E-3</v>
      </c>
      <c r="AI269" s="23">
        <v>2.1399683319032192E-3</v>
      </c>
      <c r="AJ269" s="23">
        <v>5.552955437451601E-3</v>
      </c>
      <c r="AK269" s="23">
        <v>3.8194514772247595E-3</v>
      </c>
      <c r="AL269" s="23">
        <v>57.994155883789063</v>
      </c>
      <c r="AN269" s="25">
        <v>0.42961001396179199</v>
      </c>
      <c r="AO269" s="25">
        <v>3.3394710626453161E-3</v>
      </c>
      <c r="AP269" s="25">
        <v>12.480499219968799</v>
      </c>
      <c r="AQ269" s="25">
        <v>3.4909888636320829E-3</v>
      </c>
      <c r="AR269" s="25">
        <v>3.4278693428945262E-3</v>
      </c>
      <c r="AS269" s="25">
        <v>50.980461120605469</v>
      </c>
      <c r="AU269" s="28">
        <v>8518.646484375</v>
      </c>
      <c r="AV269" s="28">
        <v>2.8940556049346924</v>
      </c>
      <c r="AW269" s="28">
        <v>0.46150687336921692</v>
      </c>
      <c r="AX269" s="29">
        <v>144</v>
      </c>
      <c r="AY269" s="28">
        <v>8518.646484375</v>
      </c>
      <c r="AZ269" s="28">
        <v>16.616344451904297</v>
      </c>
      <c r="BA269" s="28">
        <v>0.28543025255203247</v>
      </c>
      <c r="BC269" s="34">
        <v>10493</v>
      </c>
      <c r="BD269" s="35">
        <v>1286.6904296875</v>
      </c>
      <c r="BE269" s="35">
        <v>6.8455142974853516</v>
      </c>
      <c r="BF269" s="33">
        <v>125</v>
      </c>
    </row>
    <row r="270" spans="1:58">
      <c r="A270" s="7">
        <v>269</v>
      </c>
      <c r="C270" s="11" t="s">
        <v>5</v>
      </c>
      <c r="D270" s="11" t="s">
        <v>9</v>
      </c>
      <c r="E270" s="11" t="s">
        <v>13</v>
      </c>
      <c r="F270" s="11" t="s">
        <v>25</v>
      </c>
      <c r="G270" s="11" t="s">
        <v>42</v>
      </c>
      <c r="H270" s="15" t="s">
        <v>308</v>
      </c>
      <c r="I270" s="11" t="s">
        <v>707</v>
      </c>
      <c r="J270" s="11">
        <v>82604000</v>
      </c>
      <c r="K270" s="11">
        <v>82604</v>
      </c>
      <c r="L270" s="12">
        <v>64457</v>
      </c>
      <c r="M270" s="12">
        <v>67063.1875</v>
      </c>
      <c r="N270" s="13">
        <v>59.295999999999999</v>
      </c>
      <c r="P270" s="20">
        <v>74770</v>
      </c>
      <c r="Q270" s="20">
        <v>20576</v>
      </c>
      <c r="R270" s="20">
        <v>1067</v>
      </c>
      <c r="S270" s="20">
        <v>1067</v>
      </c>
      <c r="T270" s="20">
        <v>7773</v>
      </c>
      <c r="U270" s="20">
        <v>7773</v>
      </c>
      <c r="V270" s="21">
        <v>5.5488287471234798E-3</v>
      </c>
      <c r="W270" s="21">
        <v>3.9992714300751686E-3</v>
      </c>
      <c r="X270" s="21">
        <v>1.9840938039124012E-3</v>
      </c>
      <c r="Y270" s="21">
        <v>1.394780445843935E-2</v>
      </c>
      <c r="Z270" s="21">
        <v>6.7229412926768303E-3</v>
      </c>
      <c r="AA270" s="21">
        <v>15.634818077087402</v>
      </c>
      <c r="AC270" s="23">
        <v>1.1149200201034546</v>
      </c>
      <c r="AD270" s="23">
        <v>0.30681511759757996</v>
      </c>
      <c r="AE270" s="23">
        <v>0.54385000467300415</v>
      </c>
      <c r="AF270" s="23">
        <v>1</v>
      </c>
      <c r="AG270" s="23">
        <v>0.54385000467300415</v>
      </c>
      <c r="AH270" s="23">
        <v>3.3102002926170826E-3</v>
      </c>
      <c r="AI270" s="23">
        <v>2.3006408009678125E-3</v>
      </c>
      <c r="AJ270" s="23">
        <v>3.5785932559520006E-3</v>
      </c>
      <c r="AK270" s="23">
        <v>3.0768206928134941E-3</v>
      </c>
      <c r="AL270" s="23">
        <v>46.718124389648437</v>
      </c>
      <c r="AN270" s="25">
        <v>0.23904000222682953</v>
      </c>
      <c r="AO270" s="25">
        <v>1.8581204349175096E-3</v>
      </c>
      <c r="AP270" s="25">
        <v>11.210911510312709</v>
      </c>
      <c r="AQ270" s="25">
        <v>3.1358655542135239E-3</v>
      </c>
      <c r="AR270" s="25">
        <v>2.6035805089615754E-3</v>
      </c>
      <c r="AS270" s="25">
        <v>38.721351623535156</v>
      </c>
      <c r="AU270" s="28">
        <v>28283.212890625</v>
      </c>
      <c r="AV270" s="28">
        <v>9.608708381652832</v>
      </c>
      <c r="AW270" s="28">
        <v>0.98266500234603882</v>
      </c>
      <c r="AX270" s="29">
        <v>55</v>
      </c>
      <c r="AY270" s="28">
        <v>28283.212890625</v>
      </c>
      <c r="AZ270" s="28">
        <v>55.168811798095703</v>
      </c>
      <c r="BA270" s="28">
        <v>7.3187693953514099E-2</v>
      </c>
      <c r="BC270" s="34">
        <v>74770</v>
      </c>
      <c r="BD270" s="35">
        <v>1308.085205078125</v>
      </c>
      <c r="BE270" s="35">
        <v>6.9593400955200195</v>
      </c>
      <c r="BF270" s="33">
        <v>124</v>
      </c>
    </row>
    <row r="271" spans="1:58">
      <c r="A271" s="7">
        <v>270</v>
      </c>
      <c r="C271" s="11" t="s">
        <v>5</v>
      </c>
      <c r="D271" s="11" t="s">
        <v>9</v>
      </c>
      <c r="E271" s="11" t="s">
        <v>13</v>
      </c>
      <c r="F271" s="11" t="s">
        <v>25</v>
      </c>
      <c r="G271" s="11" t="s">
        <v>42</v>
      </c>
      <c r="H271" s="15" t="s">
        <v>309</v>
      </c>
      <c r="I271" s="11" t="s">
        <v>708</v>
      </c>
      <c r="J271" s="11">
        <v>82605000</v>
      </c>
      <c r="K271" s="11">
        <v>82605</v>
      </c>
      <c r="L271" s="12">
        <v>19785</v>
      </c>
      <c r="M271" s="12">
        <v>20584.966796875</v>
      </c>
      <c r="N271" s="13">
        <v>103.172</v>
      </c>
      <c r="P271" s="20">
        <v>22951</v>
      </c>
      <c r="Q271" s="20">
        <v>11308</v>
      </c>
      <c r="R271" s="20">
        <v>40</v>
      </c>
      <c r="S271" s="20">
        <v>40</v>
      </c>
      <c r="T271" s="20">
        <v>657</v>
      </c>
      <c r="U271" s="20">
        <v>657</v>
      </c>
      <c r="V271" s="21">
        <v>1.7032389296218753E-3</v>
      </c>
      <c r="W271" s="21">
        <v>2.1978886798024178E-3</v>
      </c>
      <c r="X271" s="21">
        <v>7.4380273872520775E-5</v>
      </c>
      <c r="Y271" s="21">
        <v>1.1789151467382908E-3</v>
      </c>
      <c r="Z271" s="21">
        <v>1.277870107411647E-3</v>
      </c>
      <c r="AA271" s="21">
        <v>2.9718043804168701</v>
      </c>
      <c r="AC271" s="23">
        <v>1.1149400472640991</v>
      </c>
      <c r="AD271" s="23">
        <v>0.54933291673660278</v>
      </c>
      <c r="AE271" s="23">
        <v>0.13969999551773071</v>
      </c>
      <c r="AF271" s="23">
        <v>1</v>
      </c>
      <c r="AG271" s="23">
        <v>0.13969999551773071</v>
      </c>
      <c r="AH271" s="23">
        <v>3.3102002926170826E-3</v>
      </c>
      <c r="AI271" s="23">
        <v>4.1191508062183857E-3</v>
      </c>
      <c r="AJ271" s="23">
        <v>9.1924139996990561E-4</v>
      </c>
      <c r="AK271" s="23">
        <v>2.618831766938212E-3</v>
      </c>
      <c r="AL271" s="23">
        <v>39.764068603515625</v>
      </c>
      <c r="AN271" s="25">
        <v>0.428600013256073</v>
      </c>
      <c r="AO271" s="25">
        <v>3.3316200133413076E-3</v>
      </c>
      <c r="AP271" s="25">
        <v>11.836913634370889</v>
      </c>
      <c r="AQ271" s="25">
        <v>3.3109681680798531E-3</v>
      </c>
      <c r="AR271" s="25">
        <v>3.3195713458369211E-3</v>
      </c>
      <c r="AS271" s="25">
        <v>49.369815826416016</v>
      </c>
      <c r="AU271" s="28">
        <v>5834.08203125</v>
      </c>
      <c r="AV271" s="28">
        <v>1.9820235967636108</v>
      </c>
      <c r="AW271" s="28">
        <v>0.29710882902145386</v>
      </c>
      <c r="AX271" s="29">
        <v>159</v>
      </c>
      <c r="AY271" s="28">
        <v>5834.08203125</v>
      </c>
      <c r="AZ271" s="28">
        <v>11.37987232208252</v>
      </c>
      <c r="BA271" s="28">
        <v>9.9999997764825821E-3</v>
      </c>
      <c r="BC271" s="34">
        <v>22951</v>
      </c>
      <c r="BD271" s="35">
        <v>98.367988586425781</v>
      </c>
      <c r="BE271" s="35">
        <v>0.5233423113822937</v>
      </c>
      <c r="BF271" s="33">
        <v>244</v>
      </c>
    </row>
    <row r="272" spans="1:58">
      <c r="A272" s="7">
        <v>271</v>
      </c>
      <c r="C272" s="11" t="s">
        <v>5</v>
      </c>
      <c r="D272" s="11" t="s">
        <v>9</v>
      </c>
      <c r="E272" s="11" t="s">
        <v>13</v>
      </c>
      <c r="F272" s="11" t="s">
        <v>25</v>
      </c>
      <c r="G272" s="11" t="s">
        <v>42</v>
      </c>
      <c r="H272" s="15" t="s">
        <v>310</v>
      </c>
      <c r="I272" s="11" t="s">
        <v>709</v>
      </c>
      <c r="J272" s="11">
        <v>82606000</v>
      </c>
      <c r="K272" s="11">
        <v>82606</v>
      </c>
      <c r="L272" s="12">
        <v>37912</v>
      </c>
      <c r="M272" s="12">
        <v>39444.8984375</v>
      </c>
      <c r="N272" s="13">
        <v>115.91500000000001</v>
      </c>
      <c r="P272" s="20">
        <v>43978</v>
      </c>
      <c r="Q272" s="20">
        <v>23843</v>
      </c>
      <c r="R272" s="20">
        <v>143</v>
      </c>
      <c r="S272" s="20">
        <v>143</v>
      </c>
      <c r="T272" s="20">
        <v>146</v>
      </c>
      <c r="U272" s="20">
        <v>146</v>
      </c>
      <c r="V272" s="21">
        <v>3.2636940013617277E-3</v>
      </c>
      <c r="W272" s="21">
        <v>4.6342643909156322E-3</v>
      </c>
      <c r="X272" s="21">
        <v>2.6590947527438402E-4</v>
      </c>
      <c r="Y272" s="21">
        <v>2.6198115665465593E-4</v>
      </c>
      <c r="Z272" s="21">
        <v>2.0148789612532371E-3</v>
      </c>
      <c r="AA272" s="21">
        <v>4.685786247253418</v>
      </c>
      <c r="AC272" s="23">
        <v>1.1149200201034546</v>
      </c>
      <c r="AD272" s="23">
        <v>0.60446345806121826</v>
      </c>
      <c r="AE272" s="23">
        <v>3.0230000615119934E-2</v>
      </c>
      <c r="AF272" s="23">
        <v>1</v>
      </c>
      <c r="AG272" s="23">
        <v>3.0230000615119934E-2</v>
      </c>
      <c r="AH272" s="23">
        <v>3.3102002926170826E-3</v>
      </c>
      <c r="AI272" s="23">
        <v>4.5325448736548424E-3</v>
      </c>
      <c r="AJ272" s="23">
        <v>1.989167503779754E-4</v>
      </c>
      <c r="AK272" s="23">
        <v>2.4679784102483913E-3</v>
      </c>
      <c r="AL272" s="23">
        <v>37.473529815673828</v>
      </c>
      <c r="AN272" s="25">
        <v>0.47056001424789429</v>
      </c>
      <c r="AO272" s="25">
        <v>3.6577859427779913E-3</v>
      </c>
      <c r="AP272" s="25">
        <v>13.642172523961662</v>
      </c>
      <c r="AQ272" s="25">
        <v>3.8159268442541361E-3</v>
      </c>
      <c r="AR272" s="25">
        <v>3.7500482620336137E-3</v>
      </c>
      <c r="AS272" s="25">
        <v>55.772014617919922</v>
      </c>
      <c r="AU272" s="28">
        <v>9793.1728515625</v>
      </c>
      <c r="AV272" s="28">
        <v>3.3270528316497803</v>
      </c>
      <c r="AW272" s="28">
        <v>0.52205967903137207</v>
      </c>
      <c r="AX272" s="29">
        <v>136</v>
      </c>
      <c r="AY272" s="28">
        <v>9793.1728515625</v>
      </c>
      <c r="AZ272" s="28">
        <v>19.102415084838867</v>
      </c>
      <c r="BA272" s="28">
        <v>1.667642779648304E-2</v>
      </c>
      <c r="BC272" s="34">
        <v>43978</v>
      </c>
      <c r="BD272" s="35">
        <v>345.1068115234375</v>
      </c>
      <c r="BE272" s="35">
        <v>1.8360545635223389</v>
      </c>
      <c r="BF272" s="33">
        <v>163</v>
      </c>
    </row>
    <row r="273" spans="1:58">
      <c r="A273" s="7">
        <v>272</v>
      </c>
      <c r="C273" s="11" t="s">
        <v>5</v>
      </c>
      <c r="D273" s="11" t="s">
        <v>9</v>
      </c>
      <c r="E273" s="11" t="s">
        <v>13</v>
      </c>
      <c r="F273" s="11" t="s">
        <v>25</v>
      </c>
      <c r="G273" s="11" t="s">
        <v>42</v>
      </c>
      <c r="H273" s="15" t="s">
        <v>311</v>
      </c>
      <c r="I273" s="11" t="s">
        <v>710</v>
      </c>
      <c r="J273" s="11">
        <v>82607000</v>
      </c>
      <c r="K273" s="11">
        <v>82607</v>
      </c>
      <c r="L273" s="12">
        <v>12214</v>
      </c>
      <c r="M273" s="12">
        <v>12707.8486328125</v>
      </c>
      <c r="N273" s="13">
        <v>23.532</v>
      </c>
      <c r="P273" s="20">
        <v>14168</v>
      </c>
      <c r="Q273" s="20">
        <v>7033</v>
      </c>
      <c r="R273" s="20">
        <v>1529</v>
      </c>
      <c r="S273" s="20">
        <v>1529</v>
      </c>
      <c r="T273" s="20">
        <v>1485</v>
      </c>
      <c r="U273" s="20">
        <v>1485</v>
      </c>
      <c r="V273" s="21">
        <v>1.051435130648315E-3</v>
      </c>
      <c r="W273" s="21">
        <v>1.3669749023392797E-3</v>
      </c>
      <c r="X273" s="21">
        <v>2.8431860264390707E-3</v>
      </c>
      <c r="Y273" s="21">
        <v>2.664671279489994E-3</v>
      </c>
      <c r="Z273" s="21">
        <v>1.9383224036232931E-3</v>
      </c>
      <c r="AA273" s="21">
        <v>4.507746696472168</v>
      </c>
      <c r="AC273" s="23">
        <v>1.1148999929428101</v>
      </c>
      <c r="AD273" s="23">
        <v>0.55343753099441528</v>
      </c>
      <c r="AE273" s="23">
        <v>0.97856998443603516</v>
      </c>
      <c r="AF273" s="23">
        <v>1</v>
      </c>
      <c r="AG273" s="23">
        <v>0.97856998443603516</v>
      </c>
      <c r="AH273" s="23">
        <v>3.3102002926170826E-3</v>
      </c>
      <c r="AI273" s="23">
        <v>4.1499286890029907E-3</v>
      </c>
      <c r="AJ273" s="23">
        <v>6.4390986226499081E-3</v>
      </c>
      <c r="AK273" s="23">
        <v>4.8575230751169447E-3</v>
      </c>
      <c r="AL273" s="23">
        <v>73.756126403808594</v>
      </c>
      <c r="AN273" s="25">
        <v>0.50423997640609741</v>
      </c>
      <c r="AO273" s="25">
        <v>3.9195893332362175E-3</v>
      </c>
      <c r="AP273" s="25">
        <v>14.383989993746091</v>
      </c>
      <c r="AQ273" s="25">
        <v>4.0234248153865337E-3</v>
      </c>
      <c r="AR273" s="25">
        <v>3.9801688690475718E-3</v>
      </c>
      <c r="AS273" s="25">
        <v>59.194450378417969</v>
      </c>
      <c r="AU273" s="28">
        <v>19680.611328125</v>
      </c>
      <c r="AV273" s="28">
        <v>6.6861310005187988</v>
      </c>
      <c r="AW273" s="28">
        <v>0.82517486810684204</v>
      </c>
      <c r="AX273" s="29">
        <v>80</v>
      </c>
      <c r="AY273" s="28">
        <v>19680.611328125</v>
      </c>
      <c r="AZ273" s="28">
        <v>38.388706207275391</v>
      </c>
      <c r="BA273" s="28">
        <v>0.55346900224685669</v>
      </c>
      <c r="BC273" s="34">
        <v>14168</v>
      </c>
      <c r="BD273" s="35">
        <v>3954.0224609375</v>
      </c>
      <c r="BE273" s="35">
        <v>21.036388397216797</v>
      </c>
      <c r="BF273" s="33">
        <v>72</v>
      </c>
    </row>
    <row r="274" spans="1:58">
      <c r="A274" s="7">
        <v>273</v>
      </c>
      <c r="C274" s="11" t="s">
        <v>5</v>
      </c>
      <c r="D274" s="11" t="s">
        <v>9</v>
      </c>
      <c r="E274" s="11" t="s">
        <v>13</v>
      </c>
      <c r="F274" s="11" t="s">
        <v>25</v>
      </c>
      <c r="G274" s="11" t="s">
        <v>42</v>
      </c>
      <c r="H274" s="15" t="s">
        <v>312</v>
      </c>
      <c r="I274" s="11" t="s">
        <v>711</v>
      </c>
      <c r="J274" s="11">
        <v>82608000</v>
      </c>
      <c r="K274" s="11">
        <v>82608</v>
      </c>
      <c r="L274" s="12">
        <v>12040</v>
      </c>
      <c r="M274" s="12">
        <v>12526.8134765625</v>
      </c>
      <c r="N274" s="13">
        <v>7.9649999999999999</v>
      </c>
      <c r="P274" s="20">
        <v>13966</v>
      </c>
      <c r="Q274" s="20">
        <v>13667.099609375</v>
      </c>
      <c r="R274" s="20">
        <v>1000</v>
      </c>
      <c r="S274" s="20">
        <v>1000</v>
      </c>
      <c r="T274" s="20">
        <v>2971</v>
      </c>
      <c r="U274" s="20">
        <v>2971</v>
      </c>
      <c r="V274" s="21">
        <v>1.0364443296566606E-3</v>
      </c>
      <c r="W274" s="21">
        <v>2.6564172003418207E-3</v>
      </c>
      <c r="X274" s="21">
        <v>1.8595068249851465E-3</v>
      </c>
      <c r="Y274" s="21">
        <v>5.3311372175812721E-3</v>
      </c>
      <c r="Z274" s="21">
        <v>2.6355597700473583E-3</v>
      </c>
      <c r="AA274" s="21">
        <v>6.1292366981506348</v>
      </c>
      <c r="AC274" s="23">
        <v>1.1148899793624878</v>
      </c>
      <c r="AD274" s="23">
        <v>1.0910276174545288</v>
      </c>
      <c r="AE274" s="23">
        <v>1.3079299926757813</v>
      </c>
      <c r="AF274" s="23">
        <v>1</v>
      </c>
      <c r="AG274" s="23">
        <v>1</v>
      </c>
      <c r="AH274" s="23">
        <v>3.3102002926170826E-3</v>
      </c>
      <c r="AI274" s="23">
        <v>8.1810262054204941E-3</v>
      </c>
      <c r="AJ274" s="23">
        <v>6.580110639333725E-3</v>
      </c>
      <c r="AK274" s="23">
        <v>6.2789315418314284E-3</v>
      </c>
      <c r="AL274" s="23">
        <v>95.338645935058594</v>
      </c>
      <c r="AN274" s="25">
        <v>0.4498400092124939</v>
      </c>
      <c r="AO274" s="25">
        <v>3.4967239480465651E-3</v>
      </c>
      <c r="AP274" s="25">
        <v>11.709455228553537</v>
      </c>
      <c r="AQ274" s="25">
        <v>3.2753159757703543E-3</v>
      </c>
      <c r="AR274" s="25">
        <v>3.36755045255483E-3</v>
      </c>
      <c r="AS274" s="25">
        <v>50.0833740234375</v>
      </c>
      <c r="AU274" s="28">
        <v>29266.376953125</v>
      </c>
      <c r="AV274" s="28">
        <v>9.9427204132080078</v>
      </c>
      <c r="AW274" s="28">
        <v>0.99750524759292603</v>
      </c>
      <c r="AX274" s="29">
        <v>53</v>
      </c>
      <c r="AY274" s="28">
        <v>29266.376953125</v>
      </c>
      <c r="AZ274" s="28">
        <v>57.086555480957031</v>
      </c>
      <c r="BA274" s="28">
        <v>0.36721229553222656</v>
      </c>
      <c r="BC274" s="34">
        <v>13966</v>
      </c>
      <c r="BD274" s="35">
        <v>2306.99853515625</v>
      </c>
      <c r="BE274" s="35">
        <v>12.273808479309082</v>
      </c>
      <c r="BF274" s="33">
        <v>101</v>
      </c>
    </row>
    <row r="275" spans="1:58">
      <c r="A275" s="7">
        <v>274</v>
      </c>
      <c r="C275" s="11" t="s">
        <v>5</v>
      </c>
      <c r="D275" s="11" t="s">
        <v>9</v>
      </c>
      <c r="E275" s="11" t="s">
        <v>13</v>
      </c>
      <c r="F275" s="11" t="s">
        <v>25</v>
      </c>
      <c r="G275" s="11" t="s">
        <v>42</v>
      </c>
      <c r="H275" s="15" t="s">
        <v>313</v>
      </c>
      <c r="I275" s="11" t="s">
        <v>712</v>
      </c>
      <c r="J275" s="11">
        <v>82609000</v>
      </c>
      <c r="K275" s="11">
        <v>82609</v>
      </c>
      <c r="L275" s="12">
        <v>47037</v>
      </c>
      <c r="M275" s="12">
        <v>48938.84765625</v>
      </c>
      <c r="N275" s="13">
        <v>36.232999999999997</v>
      </c>
      <c r="P275" s="20">
        <v>54563</v>
      </c>
      <c r="Q275" s="20">
        <v>46037</v>
      </c>
      <c r="R275" s="20">
        <v>10008</v>
      </c>
      <c r="S275" s="20">
        <v>10008</v>
      </c>
      <c r="T275" s="20">
        <v>1601</v>
      </c>
      <c r="U275" s="20">
        <v>1601</v>
      </c>
      <c r="V275" s="21">
        <v>4.0492275729775429E-3</v>
      </c>
      <c r="W275" s="21">
        <v>8.9480197057127953E-3</v>
      </c>
      <c r="X275" s="21">
        <v>1.8609944730997086E-2</v>
      </c>
      <c r="Y275" s="21">
        <v>2.8728207107633352E-3</v>
      </c>
      <c r="Z275" s="21">
        <v>7.8395951799270121E-3</v>
      </c>
      <c r="AA275" s="21">
        <v>18.231698989868164</v>
      </c>
      <c r="AC275" s="23">
        <v>1.1149200201034546</v>
      </c>
      <c r="AD275" s="23">
        <v>0.94070464372634888</v>
      </c>
      <c r="AE275" s="23">
        <v>0.97870999574661255</v>
      </c>
      <c r="AF275" s="23">
        <v>1</v>
      </c>
      <c r="AG275" s="23">
        <v>0.97870999574661255</v>
      </c>
      <c r="AH275" s="23">
        <v>3.3102002926170826E-3</v>
      </c>
      <c r="AI275" s="23">
        <v>7.0538357831537724E-3</v>
      </c>
      <c r="AJ275" s="23">
        <v>6.4400201663374901E-3</v>
      </c>
      <c r="AK275" s="23">
        <v>5.840837226153207E-3</v>
      </c>
      <c r="AL275" s="23">
        <v>88.686668395996094</v>
      </c>
      <c r="AN275" s="25">
        <v>0.36620000004768372</v>
      </c>
      <c r="AO275" s="25">
        <v>2.8465683571994305E-3</v>
      </c>
      <c r="AP275" s="25">
        <v>9.8882912701696313</v>
      </c>
      <c r="AQ275" s="25">
        <v>2.7659081388264894E-3</v>
      </c>
      <c r="AR275" s="25">
        <v>2.799509697805895E-3</v>
      </c>
      <c r="AS275" s="25">
        <v>41.635276794433594</v>
      </c>
      <c r="AU275" s="28">
        <v>67320.4375</v>
      </c>
      <c r="AV275" s="28">
        <v>22.87089729309082</v>
      </c>
      <c r="AW275" s="28">
        <v>1.3592832088470459</v>
      </c>
      <c r="AX275" s="29">
        <v>1</v>
      </c>
      <c r="AY275" s="28">
        <v>51266.671875</v>
      </c>
      <c r="AZ275" s="28">
        <v>100</v>
      </c>
      <c r="BA275" s="28">
        <v>0.94070053100585938</v>
      </c>
      <c r="BC275" s="34">
        <v>54563</v>
      </c>
      <c r="BD275" s="35">
        <v>18796.109375</v>
      </c>
      <c r="BE275" s="35">
        <v>100</v>
      </c>
      <c r="BF275" s="33">
        <v>1</v>
      </c>
    </row>
    <row r="276" spans="1:58">
      <c r="A276" s="7">
        <v>275</v>
      </c>
      <c r="C276" s="11" t="s">
        <v>5</v>
      </c>
      <c r="D276" s="11" t="s">
        <v>9</v>
      </c>
      <c r="E276" s="11" t="s">
        <v>13</v>
      </c>
      <c r="F276" s="11" t="s">
        <v>25</v>
      </c>
      <c r="G276" s="11" t="s">
        <v>42</v>
      </c>
      <c r="H276" s="15" t="s">
        <v>314</v>
      </c>
      <c r="I276" s="11" t="s">
        <v>713</v>
      </c>
      <c r="J276" s="11">
        <v>82610000</v>
      </c>
      <c r="K276" s="11">
        <v>82610</v>
      </c>
      <c r="L276" s="12">
        <v>8070</v>
      </c>
      <c r="M276" s="12">
        <v>8396.294921875</v>
      </c>
      <c r="N276" s="13">
        <v>29.132000000000001</v>
      </c>
      <c r="P276" s="20">
        <v>9361</v>
      </c>
      <c r="Q276" s="20">
        <v>7613</v>
      </c>
      <c r="R276" s="20">
        <v>1655</v>
      </c>
      <c r="S276" s="20">
        <v>1655</v>
      </c>
      <c r="T276" s="20">
        <v>337</v>
      </c>
      <c r="U276" s="20">
        <v>337</v>
      </c>
      <c r="V276" s="21">
        <v>6.9469824666157365E-4</v>
      </c>
      <c r="W276" s="21">
        <v>1.4797070762142539E-3</v>
      </c>
      <c r="X276" s="21">
        <v>3.0774837359786034E-3</v>
      </c>
      <c r="Y276" s="21">
        <v>6.04709901381284E-4</v>
      </c>
      <c r="Z276" s="21">
        <v>1.339510135136005E-3</v>
      </c>
      <c r="AA276" s="21">
        <v>3.1151540279388428</v>
      </c>
      <c r="AC276" s="23">
        <v>1.1148999929428101</v>
      </c>
      <c r="AD276" s="23">
        <v>0.90670943260192871</v>
      </c>
      <c r="AE276" s="23">
        <v>0.9788699746131897</v>
      </c>
      <c r="AF276" s="23">
        <v>1</v>
      </c>
      <c r="AG276" s="23">
        <v>0.9788699746131897</v>
      </c>
      <c r="AH276" s="23">
        <v>3.3102002926170826E-3</v>
      </c>
      <c r="AI276" s="23">
        <v>6.798923946917057E-3</v>
      </c>
      <c r="AJ276" s="23">
        <v>6.4410725608468056E-3</v>
      </c>
      <c r="AK276" s="23">
        <v>5.7549770731473186E-3</v>
      </c>
      <c r="AL276" s="23">
        <v>87.382972717285156</v>
      </c>
      <c r="AN276" s="25">
        <v>0.39664998650550842</v>
      </c>
      <c r="AO276" s="25">
        <v>3.0832639895379543E-3</v>
      </c>
      <c r="AP276" s="25">
        <v>15.809768637532134</v>
      </c>
      <c r="AQ276" s="25">
        <v>4.4222371652722359E-3</v>
      </c>
      <c r="AR276" s="25">
        <v>3.8644456412243533E-3</v>
      </c>
      <c r="AS276" s="25">
        <v>57.473373413085938</v>
      </c>
      <c r="AU276" s="28">
        <v>15644.908203125</v>
      </c>
      <c r="AV276" s="28">
        <v>5.3150739669799805</v>
      </c>
      <c r="AW276" s="28">
        <v>0.72550928592681885</v>
      </c>
      <c r="AX276" s="29">
        <v>102</v>
      </c>
      <c r="AY276" s="28">
        <v>15644.908203125</v>
      </c>
      <c r="AZ276" s="28">
        <v>30.5167236328125</v>
      </c>
      <c r="BA276" s="28">
        <v>0.90670943260192871</v>
      </c>
      <c r="BC276" s="34">
        <v>9361</v>
      </c>
      <c r="BD276" s="35">
        <v>3366.64892578125</v>
      </c>
      <c r="BE276" s="35">
        <v>17.911413192749023</v>
      </c>
      <c r="BF276" s="33">
        <v>84</v>
      </c>
    </row>
    <row r="277" spans="1:58">
      <c r="A277" s="7">
        <v>276</v>
      </c>
      <c r="C277" s="11" t="s">
        <v>5</v>
      </c>
      <c r="D277" s="11" t="s">
        <v>9</v>
      </c>
      <c r="E277" s="11" t="s">
        <v>13</v>
      </c>
      <c r="F277" s="11" t="s">
        <v>25</v>
      </c>
      <c r="G277" s="11" t="s">
        <v>42</v>
      </c>
      <c r="H277" s="15" t="s">
        <v>315</v>
      </c>
      <c r="I277" s="11" t="s">
        <v>714</v>
      </c>
      <c r="J277" s="11">
        <v>82611000</v>
      </c>
      <c r="K277" s="11">
        <v>82611</v>
      </c>
      <c r="L277" s="12">
        <v>7397</v>
      </c>
      <c r="M277" s="12">
        <v>7696.0830078125</v>
      </c>
      <c r="N277" s="13">
        <v>135.25899999999999</v>
      </c>
      <c r="P277" s="20">
        <v>8581</v>
      </c>
      <c r="Q277" s="20">
        <v>7613</v>
      </c>
      <c r="R277" s="20">
        <v>0</v>
      </c>
      <c r="S277" s="20">
        <v>0</v>
      </c>
      <c r="T277" s="20">
        <v>0</v>
      </c>
      <c r="U277" s="20">
        <v>0</v>
      </c>
      <c r="V277" s="21">
        <v>6.3681288156658411E-4</v>
      </c>
      <c r="W277" s="21">
        <v>1.4797070762142539E-3</v>
      </c>
      <c r="X277" s="21">
        <v>0</v>
      </c>
      <c r="Y277" s="21">
        <v>0</v>
      </c>
      <c r="Z277" s="21">
        <v>4.6348259501164155E-4</v>
      </c>
      <c r="AA277" s="21">
        <v>1.0778713226318359</v>
      </c>
      <c r="AC277" s="23">
        <v>1.1149799823760986</v>
      </c>
      <c r="AD277" s="23">
        <v>0.9892045259475708</v>
      </c>
      <c r="AE277" s="23">
        <v>0</v>
      </c>
      <c r="AF277" s="23">
        <v>1</v>
      </c>
      <c r="AG277" s="23">
        <v>0</v>
      </c>
      <c r="AH277" s="23">
        <v>3.3102002926170826E-3</v>
      </c>
      <c r="AI277" s="23">
        <v>7.4175097979605198E-3</v>
      </c>
      <c r="AJ277" s="23">
        <v>0</v>
      </c>
      <c r="AK277" s="23">
        <v>3.3642094843617776E-3</v>
      </c>
      <c r="AL277" s="23">
        <v>51.081806182861328</v>
      </c>
      <c r="AN277" s="25">
        <v>0.58754998445510864</v>
      </c>
      <c r="AO277" s="25">
        <v>4.5671798288822174E-3</v>
      </c>
      <c r="AP277" s="25">
        <v>24.969400244798042</v>
      </c>
      <c r="AQ277" s="25">
        <v>6.984327919781208E-3</v>
      </c>
      <c r="AR277" s="25">
        <v>5.9773886159130776E-3</v>
      </c>
      <c r="AS277" s="25">
        <v>88.897789001464844</v>
      </c>
      <c r="AU277" s="28">
        <v>4894.677734375</v>
      </c>
      <c r="AV277" s="28">
        <v>1.6628780364990234</v>
      </c>
      <c r="AW277" s="28">
        <v>0.22086039185523987</v>
      </c>
      <c r="AX277" s="29">
        <v>165</v>
      </c>
      <c r="AY277" s="28">
        <v>4894.677734375</v>
      </c>
      <c r="AZ277" s="28">
        <v>9.5474843978881836</v>
      </c>
      <c r="BA277" s="28">
        <v>9.9999997764825821E-3</v>
      </c>
      <c r="BC277" s="34">
        <v>8581</v>
      </c>
      <c r="BD277" s="35">
        <v>50.41766357421875</v>
      </c>
      <c r="BE277" s="35">
        <v>0.26823458075523376</v>
      </c>
      <c r="BF277" s="33">
        <v>296</v>
      </c>
    </row>
    <row r="278" spans="1:58">
      <c r="A278" s="7">
        <v>277</v>
      </c>
      <c r="C278" s="11" t="s">
        <v>5</v>
      </c>
      <c r="D278" s="11" t="s">
        <v>9</v>
      </c>
      <c r="E278" s="11" t="s">
        <v>13</v>
      </c>
      <c r="F278" s="11" t="s">
        <v>25</v>
      </c>
      <c r="G278" s="11" t="s">
        <v>42</v>
      </c>
      <c r="H278" s="15" t="s">
        <v>316</v>
      </c>
      <c r="I278" s="11" t="s">
        <v>715</v>
      </c>
      <c r="J278" s="11">
        <v>82612000</v>
      </c>
      <c r="K278" s="11">
        <v>82612</v>
      </c>
      <c r="L278" s="12">
        <v>11612</v>
      </c>
      <c r="M278" s="12">
        <v>12081.5078125</v>
      </c>
      <c r="N278" s="13">
        <v>16.204999999999998</v>
      </c>
      <c r="P278" s="20">
        <v>13470</v>
      </c>
      <c r="Q278" s="20">
        <v>13184</v>
      </c>
      <c r="R278" s="20">
        <v>2866</v>
      </c>
      <c r="S278" s="20">
        <v>2866</v>
      </c>
      <c r="T278" s="20">
        <v>0</v>
      </c>
      <c r="U278" s="20">
        <v>0</v>
      </c>
      <c r="V278" s="21">
        <v>9.9963520187884569E-4</v>
      </c>
      <c r="W278" s="21">
        <v>2.5625191628932953E-3</v>
      </c>
      <c r="X278" s="21">
        <v>5.3293467499315739E-3</v>
      </c>
      <c r="Y278" s="21">
        <v>0</v>
      </c>
      <c r="Z278" s="21">
        <v>1.9713031246155208E-3</v>
      </c>
      <c r="AA278" s="21">
        <v>4.5844464302062988</v>
      </c>
      <c r="AC278" s="23">
        <v>1.1149300336837769</v>
      </c>
      <c r="AD278" s="23">
        <v>1.0912544727325439</v>
      </c>
      <c r="AE278" s="23">
        <v>0.97873997688293457</v>
      </c>
      <c r="AF278" s="23">
        <v>1</v>
      </c>
      <c r="AG278" s="23">
        <v>0.97873997688293457</v>
      </c>
      <c r="AH278" s="23">
        <v>3.3102002926170826E-3</v>
      </c>
      <c r="AI278" s="23">
        <v>8.1827277317643166E-3</v>
      </c>
      <c r="AJ278" s="23">
        <v>6.4402171410620213E-3</v>
      </c>
      <c r="AK278" s="23">
        <v>6.223034843494334E-3</v>
      </c>
      <c r="AL278" s="23">
        <v>94.489913940429688</v>
      </c>
      <c r="AN278" s="25">
        <v>0.4165399968624115</v>
      </c>
      <c r="AO278" s="25">
        <v>3.2378742471337318E-3</v>
      </c>
      <c r="AP278" s="25">
        <v>16.297468354430382</v>
      </c>
      <c r="AQ278" s="25">
        <v>4.5586545020341873E-3</v>
      </c>
      <c r="AR278" s="25">
        <v>4.0084418131883003E-3</v>
      </c>
      <c r="AS278" s="25">
        <v>59.614933013916016</v>
      </c>
      <c r="AU278" s="28">
        <v>25824.232421875</v>
      </c>
      <c r="AV278" s="28">
        <v>8.7733144760131836</v>
      </c>
      <c r="AW278" s="28">
        <v>0.94316369295120239</v>
      </c>
      <c r="AX278" s="29">
        <v>63</v>
      </c>
      <c r="AY278" s="28">
        <v>25824.232421875</v>
      </c>
      <c r="AZ278" s="28">
        <v>50.372360229492188</v>
      </c>
      <c r="BA278" s="28">
        <v>0.99000000953674316</v>
      </c>
      <c r="BC278" s="34">
        <v>13470</v>
      </c>
      <c r="BD278" s="35">
        <v>5554.68603515625</v>
      </c>
      <c r="BE278" s="35">
        <v>29.552316665649414</v>
      </c>
      <c r="BF278" s="33">
        <v>45</v>
      </c>
    </row>
    <row r="279" spans="1:58">
      <c r="A279" s="7">
        <v>278</v>
      </c>
      <c r="C279" s="11" t="s">
        <v>5</v>
      </c>
      <c r="D279" s="11" t="s">
        <v>9</v>
      </c>
      <c r="E279" s="11" t="s">
        <v>13</v>
      </c>
      <c r="F279" s="11" t="s">
        <v>25</v>
      </c>
      <c r="G279" s="11" t="s">
        <v>42</v>
      </c>
      <c r="H279" s="15" t="s">
        <v>317</v>
      </c>
      <c r="I279" s="11" t="s">
        <v>716</v>
      </c>
      <c r="J279" s="11">
        <v>82613000</v>
      </c>
      <c r="K279" s="11">
        <v>82613</v>
      </c>
      <c r="L279" s="12">
        <v>19101</v>
      </c>
      <c r="M279" s="12">
        <v>19873.310546875</v>
      </c>
      <c r="N279" s="13">
        <v>31.821999999999999</v>
      </c>
      <c r="P279" s="20">
        <v>22157</v>
      </c>
      <c r="Q279" s="20">
        <v>7696</v>
      </c>
      <c r="R279" s="20">
        <v>673</v>
      </c>
      <c r="S279" s="20">
        <v>673</v>
      </c>
      <c r="T279" s="20">
        <v>3391</v>
      </c>
      <c r="U279" s="20">
        <v>3391</v>
      </c>
      <c r="V279" s="21">
        <v>1.6443146159872413E-3</v>
      </c>
      <c r="W279" s="21">
        <v>1.4958394458517432E-3</v>
      </c>
      <c r="X279" s="21">
        <v>1.251448062248528E-3</v>
      </c>
      <c r="Y279" s="21">
        <v>6.0847816057503223E-3</v>
      </c>
      <c r="Z279" s="21">
        <v>2.713566213877749E-3</v>
      </c>
      <c r="AA279" s="21">
        <v>6.3106474876403809</v>
      </c>
      <c r="AC279" s="23">
        <v>1.1149100065231323</v>
      </c>
      <c r="AD279" s="23">
        <v>0.3872530460357666</v>
      </c>
      <c r="AE279" s="23">
        <v>0.84372001886367798</v>
      </c>
      <c r="AF279" s="23">
        <v>1</v>
      </c>
      <c r="AG279" s="23">
        <v>0.84372001886367798</v>
      </c>
      <c r="AH279" s="23">
        <v>3.3102002926170826E-3</v>
      </c>
      <c r="AI279" s="23">
        <v>2.9038011562079191E-3</v>
      </c>
      <c r="AJ279" s="23">
        <v>5.5517707951366901E-3</v>
      </c>
      <c r="AK279" s="23">
        <v>4.0775226686630261E-3</v>
      </c>
      <c r="AL279" s="23">
        <v>61.912681579589844</v>
      </c>
      <c r="AN279" s="25">
        <v>0.4335399866104126</v>
      </c>
      <c r="AO279" s="25">
        <v>3.3700196072459221E-3</v>
      </c>
      <c r="AP279" s="25">
        <v>5.9234731420161886</v>
      </c>
      <c r="AQ279" s="25">
        <v>1.6568871214985847E-3</v>
      </c>
      <c r="AR279" s="25">
        <v>2.3705465117226775E-3</v>
      </c>
      <c r="AS279" s="25">
        <v>35.255588531494141</v>
      </c>
      <c r="AU279" s="28">
        <v>13774.6796875</v>
      </c>
      <c r="AV279" s="28">
        <v>4.6796975135803223</v>
      </c>
      <c r="AW279" s="28">
        <v>0.67021775245666504</v>
      </c>
      <c r="AX279" s="29">
        <v>110</v>
      </c>
      <c r="AY279" s="28">
        <v>13774.6796875</v>
      </c>
      <c r="AZ279" s="28">
        <v>26.868682861328125</v>
      </c>
      <c r="BA279" s="28">
        <v>0.15577676892280579</v>
      </c>
      <c r="BC279" s="34">
        <v>22157</v>
      </c>
      <c r="BD279" s="35">
        <v>1496.3831787109375</v>
      </c>
      <c r="BE279" s="35">
        <v>7.9611325263977051</v>
      </c>
      <c r="BF279" s="33">
        <v>120</v>
      </c>
    </row>
    <row r="280" spans="1:58">
      <c r="A280" s="7">
        <v>279</v>
      </c>
      <c r="C280" s="11" t="s">
        <v>5</v>
      </c>
      <c r="D280" s="11" t="s">
        <v>9</v>
      </c>
      <c r="E280" s="11" t="s">
        <v>13</v>
      </c>
      <c r="F280" s="11" t="s">
        <v>25</v>
      </c>
      <c r="G280" s="11" t="s">
        <v>42</v>
      </c>
      <c r="H280" s="15" t="s">
        <v>318</v>
      </c>
      <c r="I280" s="11" t="s">
        <v>717</v>
      </c>
      <c r="J280" s="11">
        <v>82614000</v>
      </c>
      <c r="K280" s="11">
        <v>82614</v>
      </c>
      <c r="L280" s="12">
        <v>4781</v>
      </c>
      <c r="M280" s="12">
        <v>4974.31005859375</v>
      </c>
      <c r="N280" s="13">
        <v>116.31100000000001</v>
      </c>
      <c r="P280" s="20">
        <v>5546</v>
      </c>
      <c r="Q280" s="20">
        <v>0</v>
      </c>
      <c r="R280" s="20">
        <v>0</v>
      </c>
      <c r="S280" s="20">
        <v>0</v>
      </c>
      <c r="T280" s="20">
        <v>7</v>
      </c>
      <c r="U280" s="20">
        <v>7</v>
      </c>
      <c r="V280" s="21">
        <v>4.1157958912663162E-4</v>
      </c>
      <c r="W280" s="21">
        <v>0</v>
      </c>
      <c r="X280" s="21">
        <v>0</v>
      </c>
      <c r="Y280" s="21">
        <v>1.2560740287881345E-5</v>
      </c>
      <c r="Z280" s="21">
        <v>1.4390162567264869E-4</v>
      </c>
      <c r="AA280" s="21">
        <v>0.33465644717216492</v>
      </c>
      <c r="AC280" s="23">
        <v>1.1149300336837769</v>
      </c>
      <c r="AD280" s="23">
        <v>0</v>
      </c>
      <c r="AE280" s="23">
        <v>5.8100000023841858E-3</v>
      </c>
      <c r="AF280" s="23">
        <v>1</v>
      </c>
      <c r="AG280" s="23">
        <v>5.8100000023841858E-3</v>
      </c>
      <c r="AH280" s="23">
        <v>3.3102002926170826E-3</v>
      </c>
      <c r="AI280" s="23">
        <v>0</v>
      </c>
      <c r="AJ280" s="23">
        <v>3.8230442441999912E-5</v>
      </c>
      <c r="AK280" s="23">
        <v>8.6889308491261874E-4</v>
      </c>
      <c r="AL280" s="23">
        <v>13.193181991577148</v>
      </c>
      <c r="AN280" s="25">
        <v>0.56317001581192017</v>
      </c>
      <c r="AO280" s="25">
        <v>4.3776677921414375E-3</v>
      </c>
      <c r="AP280" s="25">
        <v>11.800302571860817</v>
      </c>
      <c r="AQ280" s="25">
        <v>3.3007273450493813E-3</v>
      </c>
      <c r="AR280" s="25">
        <v>3.7493608682436473E-3</v>
      </c>
      <c r="AS280" s="25">
        <v>55.761791229248047</v>
      </c>
      <c r="AU280" s="28">
        <v>246.19853210449219</v>
      </c>
      <c r="AV280" s="28">
        <v>8.3641484379768372E-2</v>
      </c>
      <c r="AW280" s="28">
        <v>-1.0775783061981201</v>
      </c>
      <c r="AX280" s="29">
        <v>338</v>
      </c>
      <c r="AY280" s="28">
        <v>246.19853210449219</v>
      </c>
      <c r="AZ280" s="28">
        <v>0.48023116588592529</v>
      </c>
      <c r="BA280" s="28">
        <v>9.9999997764825821E-3</v>
      </c>
      <c r="BC280" s="34">
        <v>5546</v>
      </c>
      <c r="BD280" s="35">
        <v>31.233407974243164</v>
      </c>
      <c r="BE280" s="35">
        <v>0.16616953909397125</v>
      </c>
      <c r="BF280" s="33">
        <v>323</v>
      </c>
    </row>
    <row r="281" spans="1:58">
      <c r="A281" s="7">
        <v>280</v>
      </c>
      <c r="C281" s="11" t="s">
        <v>5</v>
      </c>
      <c r="D281" s="11" t="s">
        <v>9</v>
      </c>
      <c r="E281" s="11" t="s">
        <v>13</v>
      </c>
      <c r="F281" s="11" t="s">
        <v>25</v>
      </c>
      <c r="G281" s="11" t="s">
        <v>42</v>
      </c>
      <c r="H281" s="15" t="s">
        <v>319</v>
      </c>
      <c r="I281" s="11" t="s">
        <v>718</v>
      </c>
      <c r="J281" s="11">
        <v>82615000</v>
      </c>
      <c r="K281" s="11">
        <v>82615</v>
      </c>
      <c r="L281" s="12">
        <v>13614</v>
      </c>
      <c r="M281" s="12">
        <v>14164.455078125</v>
      </c>
      <c r="N281" s="13">
        <v>42.616999999999997</v>
      </c>
      <c r="P281" s="20">
        <v>15792</v>
      </c>
      <c r="Q281" s="20">
        <v>8142</v>
      </c>
      <c r="R281" s="20">
        <v>1770</v>
      </c>
      <c r="S281" s="20">
        <v>1770</v>
      </c>
      <c r="T281" s="20">
        <v>406</v>
      </c>
      <c r="U281" s="20">
        <v>406</v>
      </c>
      <c r="V281" s="21">
        <v>1.1719553731381893E-3</v>
      </c>
      <c r="W281" s="21">
        <v>1.5825266018509865E-3</v>
      </c>
      <c r="X281" s="21">
        <v>3.2913270406424999E-3</v>
      </c>
      <c r="Y281" s="21">
        <v>7.2852295124903321E-4</v>
      </c>
      <c r="Z281" s="21">
        <v>1.6008732759869458E-3</v>
      </c>
      <c r="AA281" s="21">
        <v>3.722977876663208</v>
      </c>
      <c r="AC281" s="23">
        <v>1.1148999929428101</v>
      </c>
      <c r="AD281" s="23">
        <v>0.57481914758682251</v>
      </c>
      <c r="AE281" s="23">
        <v>0.63384002447128296</v>
      </c>
      <c r="AF281" s="23">
        <v>1</v>
      </c>
      <c r="AG281" s="23">
        <v>0.63384002447128296</v>
      </c>
      <c r="AH281" s="23">
        <v>3.3102002926170826E-3</v>
      </c>
      <c r="AI281" s="23">
        <v>4.3102581985294819E-3</v>
      </c>
      <c r="AJ281" s="23">
        <v>4.1707372292876244E-3</v>
      </c>
      <c r="AK281" s="23">
        <v>3.9960936763632632E-3</v>
      </c>
      <c r="AL281" s="23">
        <v>60.676273345947266</v>
      </c>
      <c r="AN281" s="25">
        <v>0.34033998847007751</v>
      </c>
      <c r="AO281" s="25">
        <v>2.6455516926944256E-3</v>
      </c>
      <c r="AP281" s="25">
        <v>9.5751854349291978</v>
      </c>
      <c r="AQ281" s="25">
        <v>2.6783277280628681E-3</v>
      </c>
      <c r="AR281" s="25">
        <v>2.6646738363705381E-3</v>
      </c>
      <c r="AS281" s="25">
        <v>39.629951477050781</v>
      </c>
      <c r="AU281" s="28">
        <v>8952.2646484375</v>
      </c>
      <c r="AV281" s="28">
        <v>3.0413696765899658</v>
      </c>
      <c r="AW281" s="28">
        <v>0.48306921124458313</v>
      </c>
      <c r="AX281" s="29">
        <v>140</v>
      </c>
      <c r="AY281" s="28">
        <v>8952.2646484375</v>
      </c>
      <c r="AZ281" s="28">
        <v>17.462152481079102</v>
      </c>
      <c r="BA281" s="28">
        <v>0.57481914758682251</v>
      </c>
      <c r="BC281" s="34">
        <v>15792</v>
      </c>
      <c r="BD281" s="35">
        <v>3089.451171875</v>
      </c>
      <c r="BE281" s="35">
        <v>16.436653137207031</v>
      </c>
      <c r="BF281" s="33">
        <v>89</v>
      </c>
    </row>
    <row r="282" spans="1:58">
      <c r="A282" s="7">
        <v>281</v>
      </c>
      <c r="C282" s="11" t="s">
        <v>5</v>
      </c>
      <c r="D282" s="11" t="s">
        <v>9</v>
      </c>
      <c r="E282" s="11" t="s">
        <v>13</v>
      </c>
      <c r="F282" s="11" t="s">
        <v>25</v>
      </c>
      <c r="G282" s="11" t="s">
        <v>42</v>
      </c>
      <c r="H282" s="15" t="s">
        <v>320</v>
      </c>
      <c r="I282" s="11" t="s">
        <v>719</v>
      </c>
      <c r="J282" s="11">
        <v>82616000</v>
      </c>
      <c r="K282" s="11">
        <v>82616</v>
      </c>
      <c r="L282" s="12">
        <v>5369</v>
      </c>
      <c r="M282" s="12">
        <v>5586.0849609375</v>
      </c>
      <c r="N282" s="13">
        <v>3.891</v>
      </c>
      <c r="P282" s="20">
        <v>6228</v>
      </c>
      <c r="Q282" s="20">
        <v>5253</v>
      </c>
      <c r="R282" s="20">
        <v>1142</v>
      </c>
      <c r="S282" s="20">
        <v>1142</v>
      </c>
      <c r="T282" s="20">
        <v>183</v>
      </c>
      <c r="U282" s="20">
        <v>183</v>
      </c>
      <c r="V282" s="21">
        <v>4.6219213982112706E-4</v>
      </c>
      <c r="W282" s="21">
        <v>1.0210036998614669E-3</v>
      </c>
      <c r="X282" s="21">
        <v>2.1235567983239889E-3</v>
      </c>
      <c r="Y282" s="21">
        <v>3.2837362959980965E-4</v>
      </c>
      <c r="Z282" s="21">
        <v>8.9475580032269473E-4</v>
      </c>
      <c r="AA282" s="21">
        <v>2.0808367729187012</v>
      </c>
      <c r="AC282" s="23">
        <v>1.1149100065231323</v>
      </c>
      <c r="AD282" s="23">
        <v>0.94037240743637085</v>
      </c>
      <c r="AE282" s="23">
        <v>0.97864001989364624</v>
      </c>
      <c r="AF282" s="23">
        <v>1</v>
      </c>
      <c r="AG282" s="23">
        <v>0.97864001989364624</v>
      </c>
      <c r="AH282" s="23">
        <v>3.3102002926170826E-3</v>
      </c>
      <c r="AI282" s="23">
        <v>7.0513444952666759E-3</v>
      </c>
      <c r="AJ282" s="23">
        <v>6.4395596273243427E-3</v>
      </c>
      <c r="AK282" s="23">
        <v>5.8398080394574531E-3</v>
      </c>
      <c r="AL282" s="23">
        <v>88.671035766601562</v>
      </c>
      <c r="AN282" s="25">
        <v>0.39443999528884888</v>
      </c>
      <c r="AO282" s="25">
        <v>3.0660852789878845E-3</v>
      </c>
      <c r="AP282" s="25">
        <v>8.7601078167115904</v>
      </c>
      <c r="AQ282" s="25">
        <v>2.4503378663212061E-3</v>
      </c>
      <c r="AR282" s="25">
        <v>2.7068468793203181E-3</v>
      </c>
      <c r="AS282" s="25">
        <v>40.257164001464844</v>
      </c>
      <c r="AU282" s="28">
        <v>7427.84716796875</v>
      </c>
      <c r="AV282" s="28">
        <v>2.5234763622283936</v>
      </c>
      <c r="AW282" s="28">
        <v>0.40199923515319824</v>
      </c>
      <c r="AX282" s="29">
        <v>149</v>
      </c>
      <c r="AY282" s="28">
        <v>7427.84716796875</v>
      </c>
      <c r="AZ282" s="28">
        <v>14.4886474609375</v>
      </c>
      <c r="BA282" s="28">
        <v>0.94040817022323608</v>
      </c>
      <c r="BC282" s="34">
        <v>6228</v>
      </c>
      <c r="BD282" s="35">
        <v>2310.1806640625</v>
      </c>
      <c r="BE282" s="35">
        <v>12.290738105773926</v>
      </c>
      <c r="BF282" s="33">
        <v>100</v>
      </c>
    </row>
    <row r="283" spans="1:58">
      <c r="A283" s="7">
        <v>282</v>
      </c>
      <c r="C283" s="11" t="s">
        <v>5</v>
      </c>
      <c r="D283" s="11" t="s">
        <v>9</v>
      </c>
      <c r="E283" s="11" t="s">
        <v>13</v>
      </c>
      <c r="F283" s="11" t="s">
        <v>25</v>
      </c>
      <c r="G283" s="11" t="s">
        <v>42</v>
      </c>
      <c r="H283" s="15" t="s">
        <v>321</v>
      </c>
      <c r="I283" s="11" t="s">
        <v>720</v>
      </c>
      <c r="J283" s="11">
        <v>82617000</v>
      </c>
      <c r="K283" s="11">
        <v>82617</v>
      </c>
      <c r="L283" s="12">
        <v>34760</v>
      </c>
      <c r="M283" s="12">
        <v>36165.453125</v>
      </c>
      <c r="N283" s="13">
        <v>121.511</v>
      </c>
      <c r="P283" s="20">
        <v>40322</v>
      </c>
      <c r="Q283" s="20">
        <v>20473</v>
      </c>
      <c r="R283" s="20">
        <v>0</v>
      </c>
      <c r="S283" s="20">
        <v>0</v>
      </c>
      <c r="T283" s="20">
        <v>0</v>
      </c>
      <c r="U283" s="20">
        <v>0</v>
      </c>
      <c r="V283" s="21">
        <v>2.9923750553280115E-3</v>
      </c>
      <c r="W283" s="21">
        <v>3.9792517200112343E-3</v>
      </c>
      <c r="X283" s="21">
        <v>0</v>
      </c>
      <c r="Y283" s="21">
        <v>0</v>
      </c>
      <c r="Z283" s="21">
        <v>1.6834781584356331E-3</v>
      </c>
      <c r="AA283" s="21">
        <v>3.9150831699371338</v>
      </c>
      <c r="AC283" s="23">
        <v>1.1149300336837769</v>
      </c>
      <c r="AD283" s="23">
        <v>0.56609272956848145</v>
      </c>
      <c r="AE283" s="23">
        <v>0</v>
      </c>
      <c r="AF283" s="23">
        <v>1</v>
      </c>
      <c r="AG283" s="23">
        <v>0</v>
      </c>
      <c r="AH283" s="23">
        <v>3.3102002926170826E-3</v>
      </c>
      <c r="AI283" s="23">
        <v>4.2448234744369984E-3</v>
      </c>
      <c r="AJ283" s="23">
        <v>0</v>
      </c>
      <c r="AK283" s="23">
        <v>2.2902883907021804E-3</v>
      </c>
      <c r="AL283" s="23">
        <v>34.775501251220703</v>
      </c>
      <c r="AN283" s="25">
        <v>0.43957999348640442</v>
      </c>
      <c r="AO283" s="25">
        <v>3.4169701393693686E-3</v>
      </c>
      <c r="AP283" s="25">
        <v>9.9871488892968614</v>
      </c>
      <c r="AQ283" s="25">
        <v>2.7935602702200413E-3</v>
      </c>
      <c r="AR283" s="25">
        <v>3.0532613212351976E-3</v>
      </c>
      <c r="AS283" s="25">
        <v>45.409160614013672</v>
      </c>
      <c r="AU283" s="28">
        <v>6182.41064453125</v>
      </c>
      <c r="AV283" s="28">
        <v>2.1003618240356445</v>
      </c>
      <c r="AW283" s="28">
        <v>0.32229411602020264</v>
      </c>
      <c r="AX283" s="29">
        <v>157</v>
      </c>
      <c r="AY283" s="28">
        <v>6182.41064453125</v>
      </c>
      <c r="AZ283" s="28">
        <v>12.059317588806152</v>
      </c>
      <c r="BA283" s="28">
        <v>9.9999997764825821E-3</v>
      </c>
      <c r="BC283" s="34">
        <v>40322</v>
      </c>
      <c r="BD283" s="35">
        <v>177.2474365234375</v>
      </c>
      <c r="BE283" s="35">
        <v>0.94300073385238647</v>
      </c>
      <c r="BF283" s="33">
        <v>186</v>
      </c>
    </row>
    <row r="284" spans="1:58">
      <c r="A284" s="7">
        <v>283</v>
      </c>
      <c r="C284" s="11" t="s">
        <v>5</v>
      </c>
      <c r="D284" s="11" t="s">
        <v>9</v>
      </c>
      <c r="E284" s="11" t="s">
        <v>13</v>
      </c>
      <c r="F284" s="11" t="s">
        <v>25</v>
      </c>
      <c r="G284" s="11" t="s">
        <v>42</v>
      </c>
      <c r="H284" s="15" t="s">
        <v>322</v>
      </c>
      <c r="I284" s="11" t="s">
        <v>721</v>
      </c>
      <c r="J284" s="11">
        <v>82618000</v>
      </c>
      <c r="K284" s="11">
        <v>82618</v>
      </c>
      <c r="L284" s="12">
        <v>13841</v>
      </c>
      <c r="M284" s="12">
        <v>14400.6337890625</v>
      </c>
      <c r="N284" s="13">
        <v>14.909000000000001</v>
      </c>
      <c r="P284" s="20">
        <v>16056</v>
      </c>
      <c r="Q284" s="20">
        <v>6909</v>
      </c>
      <c r="R284" s="20">
        <v>2538</v>
      </c>
      <c r="S284" s="20">
        <v>2538</v>
      </c>
      <c r="T284" s="20">
        <v>582</v>
      </c>
      <c r="U284" s="20">
        <v>582</v>
      </c>
      <c r="V284" s="21">
        <v>1.1915473733097315E-3</v>
      </c>
      <c r="W284" s="21">
        <v>1.3428735546767712E-3</v>
      </c>
      <c r="X284" s="21">
        <v>4.7194282524287701E-3</v>
      </c>
      <c r="Y284" s="21">
        <v>1.044335775077343E-3</v>
      </c>
      <c r="Z284" s="21">
        <v>1.9744411152694029E-3</v>
      </c>
      <c r="AA284" s="21">
        <v>4.5917444229125977</v>
      </c>
      <c r="AC284" s="23">
        <v>1.1149499416351318</v>
      </c>
      <c r="AD284" s="23">
        <v>0.47977054119110107</v>
      </c>
      <c r="AE284" s="23">
        <v>0.89386999607086182</v>
      </c>
      <c r="AF284" s="23">
        <v>1</v>
      </c>
      <c r="AG284" s="23">
        <v>0.89386999607086182</v>
      </c>
      <c r="AH284" s="23">
        <v>3.3102002926170826E-3</v>
      </c>
      <c r="AI284" s="23">
        <v>3.5975398495793343E-3</v>
      </c>
      <c r="AJ284" s="23">
        <v>5.8817635290324688E-3</v>
      </c>
      <c r="AK284" s="23">
        <v>4.44555845525757E-3</v>
      </c>
      <c r="AL284" s="23">
        <v>67.500900268554687</v>
      </c>
      <c r="AN284" s="25">
        <v>0.44018000364303589</v>
      </c>
      <c r="AO284" s="25">
        <v>3.4216342028230429E-3</v>
      </c>
      <c r="AP284" s="25">
        <v>11.1328125</v>
      </c>
      <c r="AQ284" s="25">
        <v>3.1140199862420559E-3</v>
      </c>
      <c r="AR284" s="25">
        <v>3.2421663940977686E-3</v>
      </c>
      <c r="AS284" s="25">
        <v>48.218620300292969</v>
      </c>
      <c r="AU284" s="28">
        <v>14945.2109375</v>
      </c>
      <c r="AV284" s="28">
        <v>5.077364444732666</v>
      </c>
      <c r="AW284" s="28">
        <v>0.7056383490562439</v>
      </c>
      <c r="AX284" s="29">
        <v>104</v>
      </c>
      <c r="AY284" s="28">
        <v>14945.2109375</v>
      </c>
      <c r="AZ284" s="28">
        <v>29.15190315246582</v>
      </c>
      <c r="BA284" s="28">
        <v>0.81071430444717407</v>
      </c>
      <c r="BC284" s="34">
        <v>16056</v>
      </c>
      <c r="BD284" s="35">
        <v>5729.74755859375</v>
      </c>
      <c r="BE284" s="35">
        <v>30.48369026184082</v>
      </c>
      <c r="BF284" s="33">
        <v>42</v>
      </c>
    </row>
    <row r="285" spans="1:58">
      <c r="A285" s="7">
        <v>284</v>
      </c>
      <c r="C285" s="11" t="s">
        <v>5</v>
      </c>
      <c r="D285" s="11" t="s">
        <v>9</v>
      </c>
      <c r="E285" s="11" t="s">
        <v>13</v>
      </c>
      <c r="F285" s="11" t="s">
        <v>25</v>
      </c>
      <c r="G285" s="11" t="s">
        <v>42</v>
      </c>
      <c r="H285" s="15" t="s">
        <v>323</v>
      </c>
      <c r="I285" s="11" t="s">
        <v>722</v>
      </c>
      <c r="J285" s="11">
        <v>82619000</v>
      </c>
      <c r="K285" s="11">
        <v>82619</v>
      </c>
      <c r="L285" s="12">
        <v>19970</v>
      </c>
      <c r="M285" s="12">
        <v>20777.447265625</v>
      </c>
      <c r="N285" s="13">
        <v>11.823</v>
      </c>
      <c r="P285" s="20">
        <v>23165</v>
      </c>
      <c r="Q285" s="20">
        <v>6619</v>
      </c>
      <c r="R285" s="20">
        <v>2561</v>
      </c>
      <c r="S285" s="20">
        <v>2561</v>
      </c>
      <c r="T285" s="20">
        <v>1344</v>
      </c>
      <c r="U285" s="20">
        <v>1344</v>
      </c>
      <c r="V285" s="21">
        <v>1.7191203078255057E-3</v>
      </c>
      <c r="W285" s="21">
        <v>1.2865073513239622E-3</v>
      </c>
      <c r="X285" s="21">
        <v>4.7621969133615494E-3</v>
      </c>
      <c r="Y285" s="21">
        <v>2.4116621352732182E-3</v>
      </c>
      <c r="Z285" s="21">
        <v>2.5190766334750279E-3</v>
      </c>
      <c r="AA285" s="21">
        <v>5.8583440780639648</v>
      </c>
      <c r="AC285" s="23">
        <v>1.1149100065231323</v>
      </c>
      <c r="AD285" s="23">
        <v>0.31856656074523926</v>
      </c>
      <c r="AE285" s="23">
        <v>0.77543997764587402</v>
      </c>
      <c r="AF285" s="23">
        <v>1</v>
      </c>
      <c r="AG285" s="23">
        <v>0.77543997764587402</v>
      </c>
      <c r="AH285" s="23">
        <v>3.3102002926170826E-3</v>
      </c>
      <c r="AI285" s="23">
        <v>2.3887583520263433E-3</v>
      </c>
      <c r="AJ285" s="23">
        <v>5.1024807617068291E-3</v>
      </c>
      <c r="AK285" s="23">
        <v>3.7218152601888443E-3</v>
      </c>
      <c r="AL285" s="23">
        <v>56.51165771484375</v>
      </c>
      <c r="AN285" s="25">
        <v>0.38102000951766968</v>
      </c>
      <c r="AO285" s="25">
        <v>2.9617680702358484E-3</v>
      </c>
      <c r="AP285" s="25">
        <v>10.251954821894005</v>
      </c>
      <c r="AQ285" s="25">
        <v>2.8676304500550032E-3</v>
      </c>
      <c r="AR285" s="25">
        <v>2.9068464460006416E-3</v>
      </c>
      <c r="AS285" s="25">
        <v>43.231624603271484</v>
      </c>
      <c r="AU285" s="28">
        <v>14312.466796875</v>
      </c>
      <c r="AV285" s="28">
        <v>4.862401008605957</v>
      </c>
      <c r="AW285" s="28">
        <v>0.68685078620910645</v>
      </c>
      <c r="AX285" s="29">
        <v>107</v>
      </c>
      <c r="AY285" s="28">
        <v>14312.466796875</v>
      </c>
      <c r="AZ285" s="28">
        <v>27.917682647705078</v>
      </c>
      <c r="BA285" s="28">
        <v>0.56698977947235107</v>
      </c>
      <c r="BC285" s="34">
        <v>23165</v>
      </c>
      <c r="BD285" s="35">
        <v>5004.43798828125</v>
      </c>
      <c r="BE285" s="35">
        <v>26.624860763549805</v>
      </c>
      <c r="BF285" s="33">
        <v>50</v>
      </c>
    </row>
    <row r="286" spans="1:58">
      <c r="A286" s="7">
        <v>285</v>
      </c>
      <c r="C286" s="11" t="s">
        <v>5</v>
      </c>
      <c r="D286" s="11" t="s">
        <v>9</v>
      </c>
      <c r="E286" s="11" t="s">
        <v>13</v>
      </c>
      <c r="F286" s="11" t="s">
        <v>25</v>
      </c>
      <c r="G286" s="11" t="s">
        <v>42</v>
      </c>
      <c r="H286" s="15" t="s">
        <v>324</v>
      </c>
      <c r="I286" s="11" t="s">
        <v>723</v>
      </c>
      <c r="J286" s="11">
        <v>82620000</v>
      </c>
      <c r="K286" s="11">
        <v>82620</v>
      </c>
      <c r="L286" s="12">
        <v>13748</v>
      </c>
      <c r="M286" s="12">
        <v>14303.873046875</v>
      </c>
      <c r="N286" s="13">
        <v>74.81</v>
      </c>
      <c r="P286" s="20">
        <v>15948</v>
      </c>
      <c r="Q286" s="20">
        <v>9395</v>
      </c>
      <c r="R286" s="20">
        <v>314</v>
      </c>
      <c r="S286" s="20">
        <v>314</v>
      </c>
      <c r="T286" s="20">
        <v>1124</v>
      </c>
      <c r="U286" s="20">
        <v>1124</v>
      </c>
      <c r="V286" s="21">
        <v>1.1835325276479125E-3</v>
      </c>
      <c r="W286" s="21">
        <v>1.8260669894516468E-3</v>
      </c>
      <c r="X286" s="21">
        <v>5.838851211592555E-4</v>
      </c>
      <c r="Y286" s="21">
        <v>2.016895916312933E-3</v>
      </c>
      <c r="Z286" s="21">
        <v>1.3768572998186998E-3</v>
      </c>
      <c r="AA286" s="21">
        <v>3.2020082473754883</v>
      </c>
      <c r="AC286" s="23">
        <v>1.1149400472640991</v>
      </c>
      <c r="AD286" s="23">
        <v>0.65681511163711548</v>
      </c>
      <c r="AE286" s="23">
        <v>0.41477000713348389</v>
      </c>
      <c r="AF286" s="23">
        <v>1</v>
      </c>
      <c r="AG286" s="23">
        <v>0.41477000713348389</v>
      </c>
      <c r="AH286" s="23">
        <v>3.3102002926170826E-3</v>
      </c>
      <c r="AI286" s="23">
        <v>4.9251015298068523E-3</v>
      </c>
      <c r="AJ286" s="23">
        <v>2.7292324230074883E-3</v>
      </c>
      <c r="AK286" s="23">
        <v>3.6223005128241149E-3</v>
      </c>
      <c r="AL286" s="23">
        <v>55.000633239746094</v>
      </c>
      <c r="AN286" s="25">
        <v>0.34667998552322388</v>
      </c>
      <c r="AO286" s="25">
        <v>2.6948342565447092E-3</v>
      </c>
      <c r="AP286" s="25">
        <v>18.764302059496568</v>
      </c>
      <c r="AQ286" s="25">
        <v>5.2486658096313477E-3</v>
      </c>
      <c r="AR286" s="25">
        <v>4.1847866969100794E-3</v>
      </c>
      <c r="AS286" s="25">
        <v>62.237594604492188</v>
      </c>
      <c r="AU286" s="28">
        <v>10960.8173828125</v>
      </c>
      <c r="AV286" s="28">
        <v>3.7237389087677002</v>
      </c>
      <c r="AW286" s="28">
        <v>0.57097923755645752</v>
      </c>
      <c r="AX286" s="29">
        <v>126</v>
      </c>
      <c r="AY286" s="28">
        <v>10960.8173828125</v>
      </c>
      <c r="AZ286" s="28">
        <v>21.3800048828125</v>
      </c>
      <c r="BA286" s="28">
        <v>0.10097964107990265</v>
      </c>
      <c r="BC286" s="34">
        <v>15948</v>
      </c>
      <c r="BD286" s="35">
        <v>558.301513671875</v>
      </c>
      <c r="BE286" s="35">
        <v>2.9703035354614258</v>
      </c>
      <c r="BF286" s="33">
        <v>150</v>
      </c>
    </row>
    <row r="287" spans="1:58">
      <c r="A287" s="7">
        <v>286</v>
      </c>
      <c r="C287" s="11" t="s">
        <v>5</v>
      </c>
      <c r="D287" s="11" t="s">
        <v>9</v>
      </c>
      <c r="E287" s="11" t="s">
        <v>13</v>
      </c>
      <c r="F287" s="11" t="s">
        <v>25</v>
      </c>
      <c r="G287" s="11" t="s">
        <v>42</v>
      </c>
      <c r="H287" s="15" t="s">
        <v>325</v>
      </c>
      <c r="I287" s="11" t="s">
        <v>724</v>
      </c>
      <c r="J287" s="11">
        <v>82621000</v>
      </c>
      <c r="K287" s="11">
        <v>82621</v>
      </c>
      <c r="L287" s="12">
        <v>13836</v>
      </c>
      <c r="M287" s="12">
        <v>14395.431640625</v>
      </c>
      <c r="N287" s="13">
        <v>127.548</v>
      </c>
      <c r="P287" s="20">
        <v>16050</v>
      </c>
      <c r="Q287" s="20">
        <v>8465</v>
      </c>
      <c r="R287" s="20">
        <v>148</v>
      </c>
      <c r="S287" s="20">
        <v>148</v>
      </c>
      <c r="T287" s="20">
        <v>944</v>
      </c>
      <c r="U287" s="20">
        <v>944</v>
      </c>
      <c r="V287" s="21">
        <v>1.1911020847037435E-3</v>
      </c>
      <c r="W287" s="21">
        <v>1.6453067073598504E-3</v>
      </c>
      <c r="X287" s="21">
        <v>2.7520701405592263E-4</v>
      </c>
      <c r="Y287" s="21">
        <v>1.6939055640250444E-3</v>
      </c>
      <c r="Z287" s="21">
        <v>1.1936340933774885E-3</v>
      </c>
      <c r="AA287" s="21">
        <v>2.7759058475494385</v>
      </c>
      <c r="AC287" s="23">
        <v>1.1149400472640991</v>
      </c>
      <c r="AD287" s="23">
        <v>0.58803379535675049</v>
      </c>
      <c r="AE287" s="23">
        <v>0.31297001242637634</v>
      </c>
      <c r="AF287" s="23">
        <v>1</v>
      </c>
      <c r="AG287" s="23">
        <v>0.31297001242637634</v>
      </c>
      <c r="AH287" s="23">
        <v>3.3102002926170826E-3</v>
      </c>
      <c r="AI287" s="23">
        <v>4.4093476608395576E-3</v>
      </c>
      <c r="AJ287" s="23">
        <v>2.0593772642314434E-3</v>
      </c>
      <c r="AK287" s="23">
        <v>3.1773139931461111E-3</v>
      </c>
      <c r="AL287" s="23">
        <v>48.244007110595703</v>
      </c>
      <c r="AN287" s="25">
        <v>0.46046999096870422</v>
      </c>
      <c r="AO287" s="25">
        <v>3.5793536808341742E-3</v>
      </c>
      <c r="BA287" s="28">
        <v>4.7292780131101608E-2</v>
      </c>
      <c r="BC287" s="34">
        <v>16050</v>
      </c>
      <c r="BD287" s="35">
        <v>349.51934814453125</v>
      </c>
      <c r="BE287" s="35">
        <v>1.8595302104949951</v>
      </c>
      <c r="BF287" s="33">
        <v>162</v>
      </c>
    </row>
    <row r="288" spans="1:58">
      <c r="A288" s="7">
        <v>287</v>
      </c>
      <c r="C288" s="11" t="s">
        <v>5</v>
      </c>
      <c r="D288" s="11" t="s">
        <v>9</v>
      </c>
      <c r="E288" s="11" t="s">
        <v>13</v>
      </c>
      <c r="F288" s="11" t="s">
        <v>25</v>
      </c>
      <c r="G288" s="11" t="s">
        <v>42</v>
      </c>
      <c r="H288" s="15" t="s">
        <v>326</v>
      </c>
      <c r="I288" s="11" t="s">
        <v>725</v>
      </c>
      <c r="J288" s="11">
        <v>82622000</v>
      </c>
      <c r="K288" s="11">
        <v>82622</v>
      </c>
      <c r="L288" s="12">
        <v>15184</v>
      </c>
      <c r="M288" s="12">
        <v>15797.9345703125</v>
      </c>
      <c r="N288" s="13">
        <v>83.058999999999997</v>
      </c>
      <c r="P288" s="20">
        <v>17613</v>
      </c>
      <c r="Q288" s="20">
        <v>7031</v>
      </c>
      <c r="R288" s="20">
        <v>241</v>
      </c>
      <c r="S288" s="20">
        <v>241</v>
      </c>
      <c r="T288" s="20">
        <v>1998</v>
      </c>
      <c r="U288" s="20">
        <v>1998</v>
      </c>
      <c r="V288" s="21">
        <v>1.3070954009890556E-3</v>
      </c>
      <c r="W288" s="21">
        <v>1.3665860751643777E-3</v>
      </c>
      <c r="X288" s="21">
        <v>4.4814113061875105E-4</v>
      </c>
      <c r="Y288" s="21">
        <v>3.5851940046995878E-3</v>
      </c>
      <c r="Z288" s="21">
        <v>1.7297034484207092E-3</v>
      </c>
      <c r="AA288" s="21">
        <v>4.0225844383239746</v>
      </c>
      <c r="AC288" s="23">
        <v>1.1148899793624878</v>
      </c>
      <c r="AD288" s="23">
        <v>0.44505816698074341</v>
      </c>
      <c r="AE288" s="23">
        <v>0.58476001024246216</v>
      </c>
      <c r="AF288" s="23">
        <v>1</v>
      </c>
      <c r="AG288" s="23">
        <v>0.58476001024246216</v>
      </c>
      <c r="AH288" s="23">
        <v>3.3102002926170826E-3</v>
      </c>
      <c r="AI288" s="23">
        <v>3.3372505567967892E-3</v>
      </c>
      <c r="AJ288" s="23">
        <v>3.8477855268865824E-3</v>
      </c>
      <c r="AK288" s="23">
        <v>3.5363706212009761E-3</v>
      </c>
      <c r="AL288" s="23">
        <v>53.695884704589844</v>
      </c>
      <c r="AN288" s="25">
        <v>0.34766998887062073</v>
      </c>
      <c r="AO288" s="25">
        <v>2.7025297749787569E-3</v>
      </c>
      <c r="AP288" s="25">
        <v>7.2598494909251885</v>
      </c>
      <c r="AQ288" s="25">
        <v>2.030692296102643E-3</v>
      </c>
      <c r="AR288" s="25">
        <v>2.3105673959524123E-3</v>
      </c>
      <c r="AS288" s="25">
        <v>34.363559722900391</v>
      </c>
      <c r="AU288" s="28">
        <v>7422.3994140625</v>
      </c>
      <c r="AV288" s="28">
        <v>2.5216255187988281</v>
      </c>
      <c r="AW288" s="28">
        <v>0.401680588722229</v>
      </c>
      <c r="AX288" s="29">
        <v>150</v>
      </c>
      <c r="AY288" s="28">
        <v>7422.3994140625</v>
      </c>
      <c r="AZ288" s="28">
        <v>14.478020668029785</v>
      </c>
      <c r="BA288" s="28">
        <v>7.0173732936382294E-2</v>
      </c>
      <c r="BC288" s="34">
        <v>17613</v>
      </c>
      <c r="BD288" s="35">
        <v>429.70965576171875</v>
      </c>
      <c r="BE288" s="35">
        <v>2.2861628532409668</v>
      </c>
      <c r="BF288" s="33">
        <v>154</v>
      </c>
    </row>
    <row r="289" spans="1:58">
      <c r="A289" s="7">
        <v>288</v>
      </c>
      <c r="C289" s="11" t="s">
        <v>5</v>
      </c>
      <c r="D289" s="11" t="s">
        <v>9</v>
      </c>
      <c r="E289" s="11" t="s">
        <v>13</v>
      </c>
      <c r="F289" s="11" t="s">
        <v>25</v>
      </c>
      <c r="G289" s="11" t="s">
        <v>42</v>
      </c>
      <c r="H289" s="15" t="s">
        <v>327</v>
      </c>
      <c r="I289" s="11" t="s">
        <v>726</v>
      </c>
      <c r="J289" s="11">
        <v>82623000</v>
      </c>
      <c r="K289" s="11">
        <v>82623</v>
      </c>
      <c r="L289" s="12">
        <v>17183</v>
      </c>
      <c r="M289" s="12">
        <v>17877.759765625</v>
      </c>
      <c r="N289" s="13">
        <v>90.992000000000004</v>
      </c>
      <c r="P289" s="20">
        <v>19932</v>
      </c>
      <c r="Q289" s="20">
        <v>9447</v>
      </c>
      <c r="R289" s="20">
        <v>150</v>
      </c>
      <c r="S289" s="20">
        <v>150</v>
      </c>
      <c r="T289" s="20">
        <v>1946</v>
      </c>
      <c r="U289" s="20">
        <v>1946</v>
      </c>
      <c r="V289" s="21">
        <v>1.4791929861530662E-3</v>
      </c>
      <c r="W289" s="21">
        <v>1.8361739348620176E-3</v>
      </c>
      <c r="X289" s="21">
        <v>2.7892601792700589E-4</v>
      </c>
      <c r="Y289" s="21">
        <v>3.4918857272714376E-3</v>
      </c>
      <c r="Z289" s="21">
        <v>1.8034692856772742E-3</v>
      </c>
      <c r="AA289" s="21">
        <v>4.1941337585449219</v>
      </c>
      <c r="AC289" s="23">
        <v>1.1148999929428101</v>
      </c>
      <c r="AD289" s="23">
        <v>0.52842193841934204</v>
      </c>
      <c r="AE289" s="23">
        <v>0.48372000455856323</v>
      </c>
      <c r="AF289" s="23">
        <v>1</v>
      </c>
      <c r="AG289" s="23">
        <v>0.48372000455856323</v>
      </c>
      <c r="AH289" s="23">
        <v>3.3102002926170826E-3</v>
      </c>
      <c r="AI289" s="23">
        <v>3.9623505435883999E-3</v>
      </c>
      <c r="AJ289" s="23">
        <v>3.1829311046749353E-3</v>
      </c>
      <c r="AK289" s="23">
        <v>3.4795698968411344E-3</v>
      </c>
      <c r="AL289" s="23">
        <v>52.833427429199219</v>
      </c>
      <c r="AN289" s="25">
        <v>0.41194000840187073</v>
      </c>
      <c r="AO289" s="25">
        <v>3.2021172810345888E-3</v>
      </c>
      <c r="AP289" s="25">
        <v>8.4202682563338307</v>
      </c>
      <c r="AQ289" s="25">
        <v>2.3552794009447098E-3</v>
      </c>
      <c r="AR289" s="25">
        <v>2.7080564395868573E-3</v>
      </c>
      <c r="AS289" s="25">
        <v>40.275154113769531</v>
      </c>
      <c r="AU289" s="28">
        <v>8924.58984375</v>
      </c>
      <c r="AV289" s="28">
        <v>3.0319676399230957</v>
      </c>
      <c r="AW289" s="28">
        <v>0.48172456026077271</v>
      </c>
      <c r="AX289" s="29">
        <v>141</v>
      </c>
      <c r="AY289" s="28">
        <v>8924.58984375</v>
      </c>
      <c r="AZ289" s="28">
        <v>17.408170700073242</v>
      </c>
      <c r="BA289" s="28">
        <v>3.8595438003540039E-2</v>
      </c>
      <c r="BC289" s="34">
        <v>19932</v>
      </c>
      <c r="BD289" s="35">
        <v>316.89895629882812</v>
      </c>
      <c r="BE289" s="35">
        <v>1.6859816312789917</v>
      </c>
      <c r="BF289" s="33">
        <v>168</v>
      </c>
    </row>
    <row r="290" spans="1:58">
      <c r="A290" s="7">
        <v>289</v>
      </c>
      <c r="C290" s="11" t="s">
        <v>5</v>
      </c>
      <c r="D290" s="11" t="s">
        <v>9</v>
      </c>
      <c r="E290" s="11" t="s">
        <v>13</v>
      </c>
      <c r="F290" s="11" t="s">
        <v>26</v>
      </c>
      <c r="G290" s="11" t="s">
        <v>43</v>
      </c>
      <c r="H290" s="15" t="s">
        <v>328</v>
      </c>
      <c r="I290" s="11" t="s">
        <v>727</v>
      </c>
      <c r="J290" s="11">
        <v>83701000</v>
      </c>
      <c r="K290" s="11">
        <v>83701</v>
      </c>
      <c r="L290" s="12">
        <v>57146</v>
      </c>
      <c r="M290" s="12">
        <v>58947.5625</v>
      </c>
      <c r="N290" s="13">
        <v>41.363999999999997</v>
      </c>
      <c r="P290" s="20">
        <v>35532</v>
      </c>
      <c r="Q290" s="20">
        <v>23058</v>
      </c>
      <c r="R290" s="20">
        <v>4270</v>
      </c>
      <c r="S290" s="20">
        <v>4270</v>
      </c>
      <c r="T290" s="20">
        <v>8006</v>
      </c>
      <c r="U290" s="20">
        <v>8006</v>
      </c>
      <c r="V290" s="21">
        <v>2.6368997059762478E-3</v>
      </c>
      <c r="W290" s="21">
        <v>4.4816872105002403E-3</v>
      </c>
      <c r="X290" s="21">
        <v>7.9400939866900444E-3</v>
      </c>
      <c r="Y290" s="21">
        <v>1.4365897513926029E-2</v>
      </c>
      <c r="Z290" s="21">
        <v>7.2655177480434267E-3</v>
      </c>
      <c r="AA290" s="21">
        <v>16.896629333496094</v>
      </c>
      <c r="AC290" s="23">
        <v>0.60276997089385986</v>
      </c>
      <c r="AD290" s="23">
        <v>0.39116120338439941</v>
      </c>
      <c r="AE290" s="23">
        <v>1.5892599821090698</v>
      </c>
      <c r="AF290" s="23">
        <v>0.60276997089385986</v>
      </c>
      <c r="AG290" s="23">
        <v>1</v>
      </c>
      <c r="AH290" s="23">
        <v>1.9952892325818539E-3</v>
      </c>
      <c r="AI290" s="23">
        <v>2.9331063851714134E-3</v>
      </c>
      <c r="AJ290" s="23">
        <v>6.580110639333725E-3</v>
      </c>
      <c r="AK290" s="23">
        <v>4.1635456365901359E-3</v>
      </c>
      <c r="AL290" s="23">
        <v>63.218845367431641</v>
      </c>
      <c r="AN290" s="25">
        <v>0.39291000366210938</v>
      </c>
      <c r="AO290" s="25">
        <v>3.0541922897100449E-3</v>
      </c>
      <c r="AP290" s="25">
        <v>14.663895916154679</v>
      </c>
      <c r="AQ290" s="25">
        <v>4.1017187759280205E-3</v>
      </c>
      <c r="AR290" s="25">
        <v>3.6653385662142436E-3</v>
      </c>
      <c r="AS290" s="25">
        <v>54.512184143066406</v>
      </c>
      <c r="AU290" s="28">
        <v>58229.1171875</v>
      </c>
      <c r="AV290" s="28">
        <v>19.782285690307617</v>
      </c>
      <c r="AW290" s="28">
        <v>1.2962764501571655</v>
      </c>
      <c r="AX290" s="29">
        <v>1</v>
      </c>
      <c r="AY290" s="28">
        <v>51266.671875</v>
      </c>
      <c r="AZ290" s="28">
        <v>100</v>
      </c>
      <c r="BA290" s="28">
        <v>0.33321139216423035</v>
      </c>
      <c r="BC290" s="34">
        <v>35532</v>
      </c>
      <c r="BD290" s="35">
        <v>4651.923828125</v>
      </c>
      <c r="BE290" s="35">
        <v>24.749397277832031</v>
      </c>
      <c r="BF290" s="33">
        <v>58</v>
      </c>
    </row>
    <row r="291" spans="1:58">
      <c r="A291" s="7">
        <v>290</v>
      </c>
      <c r="C291" s="11" t="s">
        <v>5</v>
      </c>
      <c r="D291" s="11" t="s">
        <v>9</v>
      </c>
      <c r="E291" s="11" t="s">
        <v>13</v>
      </c>
      <c r="F291" s="11" t="s">
        <v>26</v>
      </c>
      <c r="G291" s="11" t="s">
        <v>43</v>
      </c>
      <c r="H291" s="15" t="s">
        <v>329</v>
      </c>
      <c r="I291" s="11" t="s">
        <v>728</v>
      </c>
      <c r="J291" s="11">
        <v>83702000</v>
      </c>
      <c r="K291" s="11">
        <v>83702</v>
      </c>
      <c r="L291" s="12">
        <v>46411</v>
      </c>
      <c r="M291" s="12">
        <v>47874.13671875</v>
      </c>
      <c r="N291" s="13">
        <v>15.731</v>
      </c>
      <c r="P291" s="20">
        <v>28858</v>
      </c>
      <c r="Q291" s="20">
        <v>52342</v>
      </c>
      <c r="R291" s="20">
        <v>5873</v>
      </c>
      <c r="S291" s="20">
        <v>5873</v>
      </c>
      <c r="T291" s="20">
        <v>3820</v>
      </c>
      <c r="U291" s="20">
        <v>3820</v>
      </c>
      <c r="V291" s="21">
        <v>2.141609089449048E-3</v>
      </c>
      <c r="W291" s="21">
        <v>1.01734958589077E-2</v>
      </c>
      <c r="X291" s="21">
        <v>1.0920883156359196E-2</v>
      </c>
      <c r="Y291" s="21">
        <v>6.854575127363205E-3</v>
      </c>
      <c r="Z291" s="21">
        <v>6.7154373175958727E-3</v>
      </c>
      <c r="AA291" s="21">
        <v>15.617366790771484</v>
      </c>
      <c r="AC291" s="23">
        <v>0.60278999805450439</v>
      </c>
      <c r="AD291" s="23">
        <v>1.0933252573013306</v>
      </c>
      <c r="AE291" s="23">
        <v>1.5450799465179443</v>
      </c>
      <c r="AF291" s="23">
        <v>0.60278999805450439</v>
      </c>
      <c r="AG291" s="23">
        <v>1</v>
      </c>
      <c r="AH291" s="23">
        <v>1.9953555893152952E-3</v>
      </c>
      <c r="AI291" s="23">
        <v>8.1982547417283058E-3</v>
      </c>
      <c r="AJ291" s="23">
        <v>6.580110639333725E-3</v>
      </c>
      <c r="AK291" s="23">
        <v>5.9457603231115649E-3</v>
      </c>
      <c r="AL291" s="23">
        <v>90.279808044433594</v>
      </c>
      <c r="AN291" s="25">
        <v>0.44054999947547913</v>
      </c>
      <c r="AO291" s="25">
        <v>3.4245103597640991E-3</v>
      </c>
      <c r="AP291" s="25">
        <v>13.582464965864174</v>
      </c>
      <c r="AQ291" s="25">
        <v>3.799225902184844E-3</v>
      </c>
      <c r="AR291" s="25">
        <v>3.6431263198487937E-3</v>
      </c>
      <c r="AS291" s="25">
        <v>54.181835174560547</v>
      </c>
      <c r="AU291" s="28">
        <v>76392.75</v>
      </c>
      <c r="AV291" s="28">
        <v>25.95305061340332</v>
      </c>
      <c r="AW291" s="28">
        <v>1.4141883850097656</v>
      </c>
      <c r="AX291" s="29">
        <v>1</v>
      </c>
      <c r="AY291" s="28">
        <v>51266.671875</v>
      </c>
      <c r="AZ291" s="28">
        <v>100</v>
      </c>
      <c r="BA291" s="28">
        <v>0.56430888175964355</v>
      </c>
      <c r="BC291" s="34">
        <v>28858</v>
      </c>
      <c r="BD291" s="35">
        <v>7174.27978515625</v>
      </c>
      <c r="BE291" s="35">
        <v>38.168960571289063</v>
      </c>
      <c r="BF291" s="33">
        <v>26</v>
      </c>
    </row>
    <row r="292" spans="1:58">
      <c r="A292" s="7">
        <v>291</v>
      </c>
      <c r="C292" s="11" t="s">
        <v>5</v>
      </c>
      <c r="D292" s="11" t="s">
        <v>9</v>
      </c>
      <c r="E292" s="11" t="s">
        <v>13</v>
      </c>
      <c r="F292" s="11" t="s">
        <v>26</v>
      </c>
      <c r="G292" s="11" t="s">
        <v>43</v>
      </c>
      <c r="H292" s="15" t="s">
        <v>330</v>
      </c>
      <c r="I292" s="11" t="s">
        <v>729</v>
      </c>
      <c r="J292" s="11">
        <v>83703000</v>
      </c>
      <c r="K292" s="11">
        <v>83703</v>
      </c>
      <c r="L292" s="12">
        <v>40553</v>
      </c>
      <c r="M292" s="12">
        <v>41831.45703125</v>
      </c>
      <c r="N292" s="13">
        <v>18.253</v>
      </c>
      <c r="P292" s="20">
        <v>25215.5</v>
      </c>
      <c r="Q292" s="20">
        <v>23571</v>
      </c>
      <c r="R292" s="20">
        <v>4365</v>
      </c>
      <c r="S292" s="20">
        <v>4365</v>
      </c>
      <c r="T292" s="20">
        <v>3263</v>
      </c>
      <c r="U292" s="20">
        <v>3263</v>
      </c>
      <c r="V292" s="21">
        <v>1.8712918972596526E-3</v>
      </c>
      <c r="W292" s="21">
        <v>4.58139693364501E-3</v>
      </c>
      <c r="X292" s="21">
        <v>8.1167472526431084E-3</v>
      </c>
      <c r="Y292" s="21">
        <v>5.8550992980599403E-3</v>
      </c>
      <c r="Z292" s="21">
        <v>4.7937565391461901E-3</v>
      </c>
      <c r="AA292" s="21">
        <v>11.148321151733398</v>
      </c>
      <c r="AC292" s="23">
        <v>0.60278999805450439</v>
      </c>
      <c r="AD292" s="23">
        <v>0.56347548961639404</v>
      </c>
      <c r="AE292" s="23">
        <v>1.3915599584579468</v>
      </c>
      <c r="AF292" s="23">
        <v>0.60278999805450439</v>
      </c>
      <c r="AG292" s="23">
        <v>1</v>
      </c>
      <c r="AH292" s="23">
        <v>1.9953555893152952E-3</v>
      </c>
      <c r="AI292" s="23">
        <v>4.2251981794834137E-3</v>
      </c>
      <c r="AJ292" s="23">
        <v>6.580110639333725E-3</v>
      </c>
      <c r="AK292" s="23">
        <v>4.6009222857480384E-3</v>
      </c>
      <c r="AL292" s="23">
        <v>69.85992431640625</v>
      </c>
      <c r="AN292" s="25">
        <v>0.33340999484062195</v>
      </c>
      <c r="AO292" s="25">
        <v>2.5916830636560917E-3</v>
      </c>
      <c r="AP292" s="25">
        <v>9.283196239717979</v>
      </c>
      <c r="AQ292" s="25">
        <v>2.5966537650674582E-3</v>
      </c>
      <c r="AR292" s="25">
        <v>2.5945830625574455E-3</v>
      </c>
      <c r="AS292" s="25">
        <v>38.587535858154297</v>
      </c>
      <c r="AU292" s="28">
        <v>30052.779296875</v>
      </c>
      <c r="AV292" s="28">
        <v>10.20988655090332</v>
      </c>
      <c r="AW292" s="28">
        <v>1.0090209245681763</v>
      </c>
      <c r="AX292" s="29">
        <v>51</v>
      </c>
      <c r="AY292" s="28">
        <v>30052.779296875</v>
      </c>
      <c r="AZ292" s="28">
        <v>58.620498657226563</v>
      </c>
      <c r="BA292" s="28">
        <v>0.47999763488769531</v>
      </c>
      <c r="BC292" s="34">
        <v>25215.5</v>
      </c>
      <c r="BD292" s="35">
        <v>4035.387939453125</v>
      </c>
      <c r="BE292" s="35">
        <v>21.469272613525391</v>
      </c>
      <c r="BF292" s="33">
        <v>71</v>
      </c>
    </row>
    <row r="293" spans="1:58">
      <c r="A293" s="7">
        <v>292</v>
      </c>
      <c r="C293" s="11" t="s">
        <v>5</v>
      </c>
      <c r="D293" s="11" t="s">
        <v>9</v>
      </c>
      <c r="E293" s="11" t="s">
        <v>13</v>
      </c>
      <c r="F293" s="11" t="s">
        <v>26</v>
      </c>
      <c r="G293" s="11" t="s">
        <v>43</v>
      </c>
      <c r="H293" s="15" t="s">
        <v>331</v>
      </c>
      <c r="I293" s="11" t="s">
        <v>730</v>
      </c>
      <c r="J293" s="11">
        <v>83705000</v>
      </c>
      <c r="K293" s="11">
        <v>83705</v>
      </c>
      <c r="L293" s="12">
        <v>25575</v>
      </c>
      <c r="M293" s="12">
        <v>26381.267578125</v>
      </c>
      <c r="N293" s="13">
        <v>33.284999999999997</v>
      </c>
      <c r="P293" s="20">
        <v>15900.099609375</v>
      </c>
      <c r="Q293" s="20">
        <v>5384</v>
      </c>
      <c r="R293" s="20">
        <v>997</v>
      </c>
      <c r="S293" s="20">
        <v>997</v>
      </c>
      <c r="T293" s="20">
        <v>2571</v>
      </c>
      <c r="U293" s="20">
        <v>2571</v>
      </c>
      <c r="V293" s="21">
        <v>1.1799776693806052E-3</v>
      </c>
      <c r="W293" s="21">
        <v>1.0464655933901668E-3</v>
      </c>
      <c r="X293" s="21">
        <v>1.8539283191785216E-3</v>
      </c>
      <c r="Y293" s="21">
        <v>4.6133804135024548E-3</v>
      </c>
      <c r="Z293" s="21">
        <v>2.2244857371612426E-3</v>
      </c>
      <c r="AA293" s="21">
        <v>5.173245906829834</v>
      </c>
      <c r="AC293" s="23">
        <v>0.60269999504089355</v>
      </c>
      <c r="AD293" s="23">
        <v>0.20408420264720917</v>
      </c>
      <c r="AE293" s="23">
        <v>1.0322500467300415</v>
      </c>
      <c r="AF293" s="23">
        <v>0.60269999504089355</v>
      </c>
      <c r="AG293" s="23">
        <v>1</v>
      </c>
      <c r="AH293" s="23">
        <v>1.9950575660914183E-3</v>
      </c>
      <c r="AI293" s="23">
        <v>1.5303171239793301E-3</v>
      </c>
      <c r="AJ293" s="23">
        <v>6.580110639333725E-3</v>
      </c>
      <c r="AK293" s="23">
        <v>3.6886564328307003E-3</v>
      </c>
      <c r="AL293" s="23">
        <v>56.008174896240234</v>
      </c>
      <c r="AN293" s="25">
        <v>0.43696001172065735</v>
      </c>
      <c r="AO293" s="25">
        <v>3.3966044429689646E-3</v>
      </c>
      <c r="AP293" s="25">
        <v>7.5111843654344241</v>
      </c>
      <c r="AQ293" s="25">
        <v>2.1009945776313543E-3</v>
      </c>
      <c r="AR293" s="25">
        <v>2.6407217465209223E-3</v>
      </c>
      <c r="AS293" s="25">
        <v>39.273727416992188</v>
      </c>
      <c r="AU293" s="28">
        <v>11379.3291015625</v>
      </c>
      <c r="AV293" s="28">
        <v>3.8659207820892334</v>
      </c>
      <c r="AW293" s="28">
        <v>0.58725297451019287</v>
      </c>
      <c r="AX293" s="29">
        <v>124</v>
      </c>
      <c r="AY293" s="28">
        <v>11379.3291015625</v>
      </c>
      <c r="AZ293" s="28">
        <v>22.196348190307617</v>
      </c>
      <c r="BA293" s="28">
        <v>0.17384305596351624</v>
      </c>
      <c r="BC293" s="34">
        <v>15900.099609375</v>
      </c>
      <c r="BD293" s="35">
        <v>1207.810791015625</v>
      </c>
      <c r="BE293" s="35">
        <v>6.4258551597595215</v>
      </c>
      <c r="BF293" s="33">
        <v>127</v>
      </c>
    </row>
    <row r="294" spans="1:58">
      <c r="A294" s="7">
        <v>293</v>
      </c>
      <c r="C294" s="11" t="s">
        <v>5</v>
      </c>
      <c r="D294" s="11" t="s">
        <v>9</v>
      </c>
      <c r="E294" s="11" t="s">
        <v>13</v>
      </c>
      <c r="F294" s="11" t="s">
        <v>26</v>
      </c>
      <c r="G294" s="11" t="s">
        <v>43</v>
      </c>
      <c r="H294" s="15" t="s">
        <v>332</v>
      </c>
      <c r="I294" s="11" t="s">
        <v>731</v>
      </c>
      <c r="J294" s="11">
        <v>83706000</v>
      </c>
      <c r="K294" s="11">
        <v>83706</v>
      </c>
      <c r="L294" s="12">
        <v>30092</v>
      </c>
      <c r="M294" s="12">
        <v>31040.66796875</v>
      </c>
      <c r="N294" s="13">
        <v>23.974</v>
      </c>
      <c r="P294" s="20">
        <v>18710.69921875</v>
      </c>
      <c r="Q294" s="20">
        <v>20665</v>
      </c>
      <c r="R294" s="20">
        <v>3825</v>
      </c>
      <c r="S294" s="20">
        <v>3825</v>
      </c>
      <c r="T294" s="20">
        <v>2578</v>
      </c>
      <c r="U294" s="20">
        <v>2578</v>
      </c>
      <c r="V294" s="21">
        <v>1.3885578373447061E-3</v>
      </c>
      <c r="W294" s="21">
        <v>4.0165698155760765E-3</v>
      </c>
      <c r="X294" s="21">
        <v>7.1126134134829044E-3</v>
      </c>
      <c r="Y294" s="21">
        <v>4.6259411610662937E-3</v>
      </c>
      <c r="Z294" s="21">
        <v>3.9807862526369583E-3</v>
      </c>
      <c r="AA294" s="21">
        <v>9.2576847076416016</v>
      </c>
      <c r="AC294" s="23">
        <v>0.60277998447418213</v>
      </c>
      <c r="AD294" s="23">
        <v>0.66573953628540039</v>
      </c>
      <c r="AE294" s="23">
        <v>1.5741699934005737</v>
      </c>
      <c r="AF294" s="23">
        <v>0.60277998447418213</v>
      </c>
      <c r="AG294" s="23">
        <v>1</v>
      </c>
      <c r="AH294" s="23">
        <v>1.9953225273638964E-3</v>
      </c>
      <c r="AI294" s="23">
        <v>4.9920207820832729E-3</v>
      </c>
      <c r="AJ294" s="23">
        <v>6.580110639333725E-3</v>
      </c>
      <c r="AK294" s="23">
        <v>4.8604751816873062E-3</v>
      </c>
      <c r="AL294" s="23">
        <v>73.800949096679687</v>
      </c>
      <c r="AN294" s="25">
        <v>0.36441001296043396</v>
      </c>
      <c r="AO294" s="25">
        <v>2.8326543979346752E-3</v>
      </c>
      <c r="AP294" s="25">
        <v>6.4732142857142865</v>
      </c>
      <c r="AQ294" s="25">
        <v>1.8106582574546337E-3</v>
      </c>
      <c r="AR294" s="25">
        <v>2.2364029961099091E-3</v>
      </c>
      <c r="AS294" s="25">
        <v>33.26055908203125</v>
      </c>
      <c r="AU294" s="28">
        <v>22724.4765625</v>
      </c>
      <c r="AV294" s="28">
        <v>7.7202286720275879</v>
      </c>
      <c r="AW294" s="28">
        <v>0.8876301646232605</v>
      </c>
      <c r="AX294" s="29">
        <v>71</v>
      </c>
      <c r="AY294" s="28">
        <v>22724.4765625</v>
      </c>
      <c r="AZ294" s="28">
        <v>44.326023101806641</v>
      </c>
      <c r="BA294" s="28">
        <v>0.56683701276779175</v>
      </c>
      <c r="BC294" s="34">
        <v>18710.69921875</v>
      </c>
      <c r="BD294" s="35">
        <v>3864.90234375</v>
      </c>
      <c r="BE294" s="35">
        <v>20.562246322631836</v>
      </c>
      <c r="BF294" s="33">
        <v>73</v>
      </c>
    </row>
    <row r="295" spans="1:58">
      <c r="A295" s="7">
        <v>294</v>
      </c>
      <c r="C295" s="11" t="s">
        <v>5</v>
      </c>
      <c r="D295" s="11" t="s">
        <v>9</v>
      </c>
      <c r="E295" s="11" t="s">
        <v>13</v>
      </c>
      <c r="F295" s="11" t="s">
        <v>26</v>
      </c>
      <c r="G295" s="11" t="s">
        <v>43</v>
      </c>
      <c r="H295" s="15" t="s">
        <v>333</v>
      </c>
      <c r="I295" s="11" t="s">
        <v>732</v>
      </c>
      <c r="J295" s="11">
        <v>83707000</v>
      </c>
      <c r="K295" s="11">
        <v>83707</v>
      </c>
      <c r="L295" s="12">
        <v>35610</v>
      </c>
      <c r="M295" s="12">
        <v>36732.625</v>
      </c>
      <c r="N295" s="13">
        <v>81.986000000000004</v>
      </c>
      <c r="P295" s="20">
        <v>22141.69921875</v>
      </c>
      <c r="Q295" s="20">
        <v>22142</v>
      </c>
      <c r="R295" s="20">
        <v>4711</v>
      </c>
      <c r="S295" s="20">
        <v>4711</v>
      </c>
      <c r="T295" s="20">
        <v>2866</v>
      </c>
      <c r="U295" s="20">
        <v>2866</v>
      </c>
      <c r="V295" s="21">
        <v>1.6431791009381413E-3</v>
      </c>
      <c r="W295" s="21">
        <v>4.3036481365561485E-3</v>
      </c>
      <c r="X295" s="21">
        <v>8.7601365521550179E-3</v>
      </c>
      <c r="Y295" s="21">
        <v>5.1427260041236877E-3</v>
      </c>
      <c r="Z295" s="21">
        <v>4.625283647869083E-3</v>
      </c>
      <c r="AA295" s="21">
        <v>10.756522178649902</v>
      </c>
      <c r="AC295" s="23">
        <v>0.60277998447418213</v>
      </c>
      <c r="AD295" s="23">
        <v>0.60278838872909546</v>
      </c>
      <c r="AE295" s="23">
        <v>1.5741399526596069</v>
      </c>
      <c r="AF295" s="23">
        <v>0.60277998447418213</v>
      </c>
      <c r="AG295" s="23">
        <v>1</v>
      </c>
      <c r="AH295" s="23">
        <v>1.9953225273638964E-3</v>
      </c>
      <c r="AI295" s="23">
        <v>4.5199841260910034E-3</v>
      </c>
      <c r="AJ295" s="23">
        <v>6.580110639333725E-3</v>
      </c>
      <c r="AK295" s="23">
        <v>4.7006957171710504E-3</v>
      </c>
      <c r="AL295" s="23">
        <v>71.3748779296875</v>
      </c>
      <c r="AN295" s="25">
        <v>0.42226999998092651</v>
      </c>
      <c r="AO295" s="25">
        <v>3.2824152149260044E-3</v>
      </c>
      <c r="AP295" s="25">
        <v>11.395759717314489</v>
      </c>
      <c r="AQ295" s="25">
        <v>3.1875704880803823E-3</v>
      </c>
      <c r="AR295" s="25">
        <v>3.2270810516180819E-3</v>
      </c>
      <c r="AS295" s="25">
        <v>47.994266510009766</v>
      </c>
      <c r="AU295" s="28">
        <v>36847.37890625</v>
      </c>
      <c r="AV295" s="28">
        <v>12.518228530883789</v>
      </c>
      <c r="AW295" s="28">
        <v>1.0975428819656372</v>
      </c>
      <c r="AX295" s="29">
        <v>34</v>
      </c>
      <c r="AY295" s="28">
        <v>36847.37890625</v>
      </c>
      <c r="AZ295" s="28">
        <v>71.873947143554688</v>
      </c>
      <c r="BA295" s="28">
        <v>0.58995509147644043</v>
      </c>
      <c r="BC295" s="34">
        <v>22141.69921875</v>
      </c>
      <c r="BD295" s="35">
        <v>5515.94775390625</v>
      </c>
      <c r="BE295" s="35">
        <v>29.346221923828125</v>
      </c>
      <c r="BF295" s="33">
        <v>46</v>
      </c>
    </row>
    <row r="296" spans="1:58">
      <c r="A296" s="7">
        <v>295</v>
      </c>
      <c r="C296" s="11" t="s">
        <v>5</v>
      </c>
      <c r="D296" s="11" t="s">
        <v>9</v>
      </c>
      <c r="E296" s="11" t="s">
        <v>13</v>
      </c>
      <c r="F296" s="11" t="s">
        <v>26</v>
      </c>
      <c r="G296" s="11" t="s">
        <v>43</v>
      </c>
      <c r="H296" s="15" t="s">
        <v>334</v>
      </c>
      <c r="I296" s="11" t="s">
        <v>733</v>
      </c>
      <c r="J296" s="11">
        <v>83708000</v>
      </c>
      <c r="K296" s="11">
        <v>83708</v>
      </c>
      <c r="L296" s="12">
        <v>102841</v>
      </c>
      <c r="M296" s="12">
        <v>106083.125</v>
      </c>
      <c r="N296" s="13">
        <v>42.921999999999997</v>
      </c>
      <c r="P296" s="20">
        <v>29210.5</v>
      </c>
      <c r="Q296" s="20">
        <v>29211</v>
      </c>
      <c r="R296" s="20">
        <v>6215</v>
      </c>
      <c r="S296" s="20">
        <v>6215</v>
      </c>
      <c r="T296" s="20">
        <v>15666</v>
      </c>
      <c r="U296" s="20">
        <v>15666</v>
      </c>
      <c r="V296" s="21">
        <v>2.1677687764167786E-3</v>
      </c>
      <c r="W296" s="21">
        <v>5.6776199489831924E-3</v>
      </c>
      <c r="X296" s="21">
        <v>1.1556834913790226E-2</v>
      </c>
      <c r="Y296" s="21">
        <v>2.8110936284065247E-2</v>
      </c>
      <c r="Z296" s="21">
        <v>1.1782039843758694E-2</v>
      </c>
      <c r="AA296" s="21">
        <v>27.400217056274414</v>
      </c>
      <c r="AC296" s="23">
        <v>0.27535000443458557</v>
      </c>
      <c r="AD296" s="23">
        <v>0.27535954117774963</v>
      </c>
      <c r="AE296" s="23">
        <v>3.4457700252532959</v>
      </c>
      <c r="AF296" s="23">
        <v>0.27535000443458557</v>
      </c>
      <c r="AG296" s="23">
        <v>1</v>
      </c>
      <c r="AH296" s="23">
        <v>9.1146363411098719E-4</v>
      </c>
      <c r="AI296" s="23">
        <v>2.0647724159061909E-3</v>
      </c>
      <c r="AJ296" s="23">
        <v>6.580110639333725E-3</v>
      </c>
      <c r="AK296" s="23">
        <v>3.5901838227708634E-3</v>
      </c>
      <c r="AL296" s="23">
        <v>54.512977600097656</v>
      </c>
      <c r="AN296" s="25">
        <v>0.21459999680519104</v>
      </c>
      <c r="AO296" s="25">
        <v>1.6681419219821692E-3</v>
      </c>
      <c r="AP296" s="25">
        <v>12.827199845455423</v>
      </c>
      <c r="AQ296" s="25">
        <v>3.5879665520042181E-3</v>
      </c>
      <c r="AR296" s="25">
        <v>2.7882030274680308E-3</v>
      </c>
      <c r="AS296" s="25">
        <v>41.467121124267578</v>
      </c>
      <c r="AU296" s="28">
        <v>61938.0859375</v>
      </c>
      <c r="AV296" s="28">
        <v>21.042341232299805</v>
      </c>
      <c r="AW296" s="28">
        <v>1.3230940103530884</v>
      </c>
      <c r="AX296" s="29">
        <v>1</v>
      </c>
      <c r="AY296" s="28">
        <v>51266.671875</v>
      </c>
      <c r="AZ296" s="28">
        <v>100</v>
      </c>
      <c r="BA296" s="28">
        <v>0.26949620246887207</v>
      </c>
      <c r="BC296" s="34">
        <v>29210.5</v>
      </c>
      <c r="BD296" s="35">
        <v>1689.356689453125</v>
      </c>
      <c r="BE296" s="35">
        <v>8.9877996444702148</v>
      </c>
      <c r="BF296" s="33">
        <v>114</v>
      </c>
    </row>
    <row r="297" spans="1:58">
      <c r="A297" s="7">
        <v>296</v>
      </c>
      <c r="C297" s="11" t="s">
        <v>5</v>
      </c>
      <c r="D297" s="11" t="s">
        <v>9</v>
      </c>
      <c r="E297" s="11" t="s">
        <v>13</v>
      </c>
      <c r="F297" s="11" t="s">
        <v>26</v>
      </c>
      <c r="G297" s="11" t="s">
        <v>43</v>
      </c>
      <c r="H297" s="15" t="s">
        <v>335</v>
      </c>
      <c r="I297" s="11" t="s">
        <v>734</v>
      </c>
      <c r="J297" s="11">
        <v>83710000</v>
      </c>
      <c r="K297" s="11">
        <v>83710</v>
      </c>
      <c r="L297" s="12">
        <v>48853</v>
      </c>
      <c r="M297" s="12">
        <v>50393.12109375</v>
      </c>
      <c r="N297" s="13">
        <v>12.486000000000001</v>
      </c>
      <c r="P297" s="20">
        <v>30376.099609375</v>
      </c>
      <c r="Q297" s="20">
        <v>35240</v>
      </c>
      <c r="R297" s="20">
        <v>6526</v>
      </c>
      <c r="S297" s="20">
        <v>6526</v>
      </c>
      <c r="T297" s="20">
        <v>3501</v>
      </c>
      <c r="U297" s="20">
        <v>3501</v>
      </c>
      <c r="V297" s="21">
        <v>2.2542702499777079E-3</v>
      </c>
      <c r="W297" s="21">
        <v>6.8494519218802452E-3</v>
      </c>
      <c r="X297" s="21">
        <v>1.2135141529142857E-2</v>
      </c>
      <c r="Y297" s="21">
        <v>6.2821642495691776E-3</v>
      </c>
      <c r="Z297" s="21">
        <v>6.3231156889118883E-3</v>
      </c>
      <c r="AA297" s="21">
        <v>14.704986572265625</v>
      </c>
      <c r="AC297" s="23">
        <v>0.60277998447418213</v>
      </c>
      <c r="AD297" s="23">
        <v>0.69930177927017212</v>
      </c>
      <c r="AE297" s="23">
        <v>1.5184400081634521</v>
      </c>
      <c r="AF297" s="23">
        <v>0.60277998447418213</v>
      </c>
      <c r="AG297" s="23">
        <v>1</v>
      </c>
      <c r="AH297" s="23">
        <v>1.9953225273638964E-3</v>
      </c>
      <c r="AI297" s="23">
        <v>5.2436860278248787E-3</v>
      </c>
      <c r="AJ297" s="23">
        <v>6.580110639333725E-3</v>
      </c>
      <c r="AK297" s="23">
        <v>4.9456612317355132E-3</v>
      </c>
      <c r="AL297" s="23">
        <v>75.094406127929688</v>
      </c>
      <c r="AN297" s="25">
        <v>0.32578998804092407</v>
      </c>
      <c r="AO297" s="25">
        <v>2.5324507150799036E-3</v>
      </c>
      <c r="AP297" s="25">
        <v>12.0509977827051</v>
      </c>
      <c r="AQ297" s="25">
        <v>3.3708508126437664E-3</v>
      </c>
      <c r="AR297" s="25">
        <v>3.0215887985443552E-3</v>
      </c>
      <c r="AS297" s="25">
        <v>44.938114166259766</v>
      </c>
      <c r="AU297" s="28">
        <v>49623.4609375</v>
      </c>
      <c r="AV297" s="28">
        <v>16.858671188354492</v>
      </c>
      <c r="AW297" s="28">
        <v>1.2268233299255371</v>
      </c>
      <c r="AX297" s="29">
        <v>22</v>
      </c>
      <c r="AY297" s="28">
        <v>49623.4609375</v>
      </c>
      <c r="AZ297" s="28">
        <v>96.794776916503906</v>
      </c>
      <c r="BA297" s="28">
        <v>0.59570831060409546</v>
      </c>
      <c r="BC297" s="34">
        <v>30376.099609375</v>
      </c>
      <c r="BD297" s="35">
        <v>5895.26611328125</v>
      </c>
      <c r="BE297" s="35">
        <v>31.364288330078125</v>
      </c>
      <c r="BF297" s="33">
        <v>39</v>
      </c>
    </row>
    <row r="298" spans="1:58">
      <c r="A298" s="7">
        <v>297</v>
      </c>
      <c r="C298" s="11" t="s">
        <v>5</v>
      </c>
      <c r="D298" s="11" t="s">
        <v>9</v>
      </c>
      <c r="E298" s="11" t="s">
        <v>13</v>
      </c>
      <c r="F298" s="11" t="s">
        <v>26</v>
      </c>
      <c r="G298" s="11" t="s">
        <v>43</v>
      </c>
      <c r="H298" s="15" t="s">
        <v>336</v>
      </c>
      <c r="I298" s="11" t="s">
        <v>735</v>
      </c>
      <c r="J298" s="11">
        <v>83713000</v>
      </c>
      <c r="K298" s="11">
        <v>83713</v>
      </c>
      <c r="L298" s="12">
        <v>29619</v>
      </c>
      <c r="M298" s="12">
        <v>30552.7578125</v>
      </c>
      <c r="N298" s="13">
        <v>37.58</v>
      </c>
      <c r="P298" s="20">
        <v>18414.599609375</v>
      </c>
      <c r="Q298" s="20">
        <v>12328</v>
      </c>
      <c r="R298" s="20">
        <v>2283</v>
      </c>
      <c r="S298" s="20">
        <v>2283</v>
      </c>
      <c r="T298" s="20">
        <v>2447</v>
      </c>
      <c r="U298" s="20">
        <v>2447</v>
      </c>
      <c r="V298" s="21">
        <v>1.3665837468579412E-3</v>
      </c>
      <c r="W298" s="21">
        <v>2.3961418773978949E-3</v>
      </c>
      <c r="X298" s="21">
        <v>4.245254211127758E-3</v>
      </c>
      <c r="Y298" s="21">
        <v>4.3908758088946342E-3</v>
      </c>
      <c r="Z298" s="21">
        <v>2.9935376026120285E-3</v>
      </c>
      <c r="AA298" s="21">
        <v>6.9617466926574707</v>
      </c>
      <c r="AC298" s="23">
        <v>0.60271000862121582</v>
      </c>
      <c r="AD298" s="23">
        <v>0.40349876880645752</v>
      </c>
      <c r="AE298" s="23">
        <v>1.1815600395202637</v>
      </c>
      <c r="AF298" s="23">
        <v>0.60271000862121582</v>
      </c>
      <c r="AG298" s="23">
        <v>1</v>
      </c>
      <c r="AH298" s="23">
        <v>1.9950908608734608E-3</v>
      </c>
      <c r="AI298" s="23">
        <v>3.0256190802901983E-3</v>
      </c>
      <c r="AJ298" s="23">
        <v>6.580110639333725E-3</v>
      </c>
      <c r="AK298" s="23">
        <v>4.1948090693748174E-3</v>
      </c>
      <c r="AL298" s="23">
        <v>63.693546295166016</v>
      </c>
      <c r="AN298" s="25">
        <v>0.52258998155593872</v>
      </c>
      <c r="AO298" s="25">
        <v>4.0622283704578876E-3</v>
      </c>
      <c r="AP298" s="25">
        <v>5.7820607857672357</v>
      </c>
      <c r="AQ298" s="25">
        <v>1.6173319891095161E-3</v>
      </c>
      <c r="AR298" s="25">
        <v>2.6358307188869791E-3</v>
      </c>
      <c r="AS298" s="25">
        <v>39.200984954833984</v>
      </c>
      <c r="AU298" s="28">
        <v>17382.435546875</v>
      </c>
      <c r="AV298" s="28">
        <v>5.905367374420166</v>
      </c>
      <c r="AW298" s="28">
        <v>0.77124691009521484</v>
      </c>
      <c r="AX298" s="29">
        <v>96</v>
      </c>
      <c r="AY298" s="28">
        <v>17382.435546875</v>
      </c>
      <c r="AZ298" s="28">
        <v>33.905918121337891</v>
      </c>
      <c r="BA298" s="28">
        <v>0.3437267541885376</v>
      </c>
      <c r="BC298" s="34">
        <v>18414.599609375</v>
      </c>
      <c r="BD298" s="35">
        <v>3307.780517578125</v>
      </c>
      <c r="BE298" s="35">
        <v>17.59821891784668</v>
      </c>
      <c r="BF298" s="33">
        <v>85</v>
      </c>
    </row>
    <row r="299" spans="1:58">
      <c r="A299" s="7">
        <v>298</v>
      </c>
      <c r="C299" s="11" t="s">
        <v>5</v>
      </c>
      <c r="D299" s="11" t="s">
        <v>9</v>
      </c>
      <c r="E299" s="11" t="s">
        <v>13</v>
      </c>
      <c r="F299" s="11" t="s">
        <v>26</v>
      </c>
      <c r="G299" s="11" t="s">
        <v>43</v>
      </c>
      <c r="H299" s="15" t="s">
        <v>337</v>
      </c>
      <c r="I299" s="11" t="s">
        <v>736</v>
      </c>
      <c r="J299" s="11">
        <v>83714000</v>
      </c>
      <c r="K299" s="11">
        <v>83714</v>
      </c>
      <c r="L299" s="12">
        <v>29834</v>
      </c>
      <c r="M299" s="12">
        <v>30774.53515625</v>
      </c>
      <c r="N299" s="13">
        <v>15.25</v>
      </c>
      <c r="P299" s="20">
        <v>18550.900390625</v>
      </c>
      <c r="Q299" s="20">
        <v>18986</v>
      </c>
      <c r="R299" s="20">
        <v>3516</v>
      </c>
      <c r="S299" s="20">
        <v>3516</v>
      </c>
      <c r="T299" s="20">
        <v>2222</v>
      </c>
      <c r="U299" s="20">
        <v>2222</v>
      </c>
      <c r="V299" s="21">
        <v>1.3766988413408399E-3</v>
      </c>
      <c r="W299" s="21">
        <v>3.6902294959872961E-3</v>
      </c>
      <c r="X299" s="21">
        <v>6.5380260348320007E-3</v>
      </c>
      <c r="Y299" s="21">
        <v>3.9871376939117908E-3</v>
      </c>
      <c r="Z299" s="21">
        <v>3.6225417800691642E-3</v>
      </c>
      <c r="AA299" s="21">
        <v>8.4245538711547852</v>
      </c>
      <c r="AC299" s="23">
        <v>0.60280001163482666</v>
      </c>
      <c r="AD299" s="23">
        <v>0.61693865060806274</v>
      </c>
      <c r="AE299" s="23">
        <v>1.4228299856185913</v>
      </c>
      <c r="AF299" s="23">
        <v>0.60280001163482666</v>
      </c>
      <c r="AG299" s="23">
        <v>1</v>
      </c>
      <c r="AH299" s="23">
        <v>1.9953886512666941E-3</v>
      </c>
      <c r="AI299" s="23">
        <v>4.6260892413556576E-3</v>
      </c>
      <c r="AJ299" s="23">
        <v>6.580110639333725E-3</v>
      </c>
      <c r="AK299" s="23">
        <v>4.736628236021603E-3</v>
      </c>
      <c r="AL299" s="23">
        <v>71.92047119140625</v>
      </c>
      <c r="AN299" s="25">
        <v>0.48041000962257385</v>
      </c>
      <c r="AO299" s="25">
        <v>3.73435253277421E-3</v>
      </c>
      <c r="BA299" s="28">
        <v>0.52555137872695923</v>
      </c>
      <c r="BC299" s="34">
        <v>18550.900390625</v>
      </c>
      <c r="BD299" s="35">
        <v>4683.73388671875</v>
      </c>
      <c r="BE299" s="35">
        <v>24.918634414672852</v>
      </c>
      <c r="BF299" s="33">
        <v>57</v>
      </c>
    </row>
    <row r="300" spans="1:58">
      <c r="A300" s="7">
        <v>299</v>
      </c>
      <c r="C300" s="11" t="s">
        <v>5</v>
      </c>
      <c r="D300" s="11" t="s">
        <v>9</v>
      </c>
      <c r="E300" s="11" t="s">
        <v>13</v>
      </c>
      <c r="F300" s="11" t="s">
        <v>26</v>
      </c>
      <c r="G300" s="11" t="s">
        <v>43</v>
      </c>
      <c r="H300" s="15" t="s">
        <v>338</v>
      </c>
      <c r="I300" s="11" t="s">
        <v>737</v>
      </c>
      <c r="J300" s="11">
        <v>83715000</v>
      </c>
      <c r="K300" s="11">
        <v>83715</v>
      </c>
      <c r="L300" s="12">
        <v>47444</v>
      </c>
      <c r="M300" s="12">
        <v>48939.69921875</v>
      </c>
      <c r="N300" s="13">
        <v>15.082000000000001</v>
      </c>
      <c r="P300" s="20">
        <v>29501.900390625</v>
      </c>
      <c r="Q300" s="20">
        <v>30267</v>
      </c>
      <c r="R300" s="20">
        <v>4547</v>
      </c>
      <c r="S300" s="20">
        <v>4547</v>
      </c>
      <c r="T300" s="20">
        <v>6163</v>
      </c>
      <c r="U300" s="20">
        <v>6163</v>
      </c>
      <c r="V300" s="21">
        <v>2.18939408659935E-3</v>
      </c>
      <c r="W300" s="21">
        <v>5.8828704059123993E-3</v>
      </c>
      <c r="X300" s="21">
        <v>8.4551777690649033E-3</v>
      </c>
      <c r="Y300" s="21">
        <v>1.1058834381401539E-2</v>
      </c>
      <c r="Z300" s="21">
        <v>6.5811918718896752E-3</v>
      </c>
      <c r="AA300" s="21">
        <v>15.305166244506836</v>
      </c>
      <c r="AC300" s="23">
        <v>0.60281997919082642</v>
      </c>
      <c r="AD300" s="23">
        <v>0.61845499277114868</v>
      </c>
      <c r="AE300" s="23">
        <v>1.6699299812316895</v>
      </c>
      <c r="AF300" s="23">
        <v>0.60281997919082642</v>
      </c>
      <c r="AG300" s="23">
        <v>1</v>
      </c>
      <c r="AH300" s="23">
        <v>1.9954547751694918E-3</v>
      </c>
      <c r="AI300" s="23">
        <v>4.637459758669138E-3</v>
      </c>
      <c r="AJ300" s="23">
        <v>6.580110639333725E-3</v>
      </c>
      <c r="AK300" s="23">
        <v>4.7404940856005003E-3</v>
      </c>
      <c r="AL300" s="23">
        <v>71.979171752929688</v>
      </c>
      <c r="AN300" s="25">
        <v>0.37305998802185059</v>
      </c>
      <c r="AO300" s="25">
        <v>2.8998928610235453E-3</v>
      </c>
      <c r="AP300" s="25">
        <v>5.6843076213536268</v>
      </c>
      <c r="AQ300" s="25">
        <v>1.589988823980093E-3</v>
      </c>
      <c r="AR300" s="25">
        <v>2.135670681107856E-3</v>
      </c>
      <c r="AS300" s="25">
        <v>31.762434005737305</v>
      </c>
      <c r="AU300" s="28">
        <v>34991.1875</v>
      </c>
      <c r="AV300" s="28">
        <v>11.88762092590332</v>
      </c>
      <c r="AW300" s="28">
        <v>1.0750949382781982</v>
      </c>
      <c r="AX300" s="29">
        <v>37</v>
      </c>
      <c r="AY300" s="28">
        <v>34991.1875</v>
      </c>
      <c r="AZ300" s="28">
        <v>68.253288269042969</v>
      </c>
      <c r="BA300" s="28">
        <v>0.42738717794418335</v>
      </c>
      <c r="BC300" s="34">
        <v>29501.900390625</v>
      </c>
      <c r="BD300" s="35">
        <v>4703.81396484375</v>
      </c>
      <c r="BE300" s="35">
        <v>25.025466918945312</v>
      </c>
      <c r="BF300" s="33">
        <v>56</v>
      </c>
    </row>
    <row r="301" spans="1:58">
      <c r="A301" s="7">
        <v>300</v>
      </c>
      <c r="C301" s="11" t="s">
        <v>5</v>
      </c>
      <c r="D301" s="11" t="s">
        <v>9</v>
      </c>
      <c r="E301" s="11" t="s">
        <v>13</v>
      </c>
      <c r="F301" s="11" t="s">
        <v>26</v>
      </c>
      <c r="G301" s="11" t="s">
        <v>43</v>
      </c>
      <c r="H301" s="15" t="s">
        <v>339</v>
      </c>
      <c r="I301" s="11" t="s">
        <v>738</v>
      </c>
      <c r="J301" s="11">
        <v>83717000</v>
      </c>
      <c r="K301" s="11">
        <v>83717</v>
      </c>
      <c r="L301" s="12">
        <v>31490</v>
      </c>
      <c r="M301" s="12">
        <v>32482.7421875</v>
      </c>
      <c r="N301" s="13">
        <v>1.6859999999999999</v>
      </c>
      <c r="P301" s="20">
        <v>19580.19921875</v>
      </c>
      <c r="Q301" s="20">
        <v>36569</v>
      </c>
      <c r="R301" s="20">
        <v>6772</v>
      </c>
      <c r="S301" s="20">
        <v>6772</v>
      </c>
      <c r="T301" s="20">
        <v>0</v>
      </c>
      <c r="U301" s="20">
        <v>0</v>
      </c>
      <c r="V301" s="21">
        <v>1.4530851040035486E-3</v>
      </c>
      <c r="W301" s="21">
        <v>7.1077640168368816E-3</v>
      </c>
      <c r="X301" s="21">
        <v>1.2592580169439316E-2</v>
      </c>
      <c r="Y301" s="21">
        <v>0</v>
      </c>
      <c r="Z301" s="21">
        <v>4.5225816902624474E-3</v>
      </c>
      <c r="AA301" s="21">
        <v>10.517679214477539</v>
      </c>
      <c r="AC301" s="23">
        <v>0.60278999805450439</v>
      </c>
      <c r="AD301" s="23">
        <v>1.1257978677749634</v>
      </c>
      <c r="AE301" s="23">
        <v>1.5909500122070313</v>
      </c>
      <c r="AF301" s="23">
        <v>0.60278999805450439</v>
      </c>
      <c r="AG301" s="23">
        <v>1</v>
      </c>
      <c r="AH301" s="23">
        <v>1.9953555893152952E-3</v>
      </c>
      <c r="AI301" s="23">
        <v>8.4417499601840973E-3</v>
      </c>
      <c r="AJ301" s="23">
        <v>6.580110639333725E-3</v>
      </c>
      <c r="AK301" s="23">
        <v>6.0281809044864399E-3</v>
      </c>
      <c r="AL301" s="23">
        <v>91.531272888183594</v>
      </c>
      <c r="AN301" s="25">
        <v>0.39070999622344971</v>
      </c>
      <c r="AO301" s="25">
        <v>3.0370908789336681E-3</v>
      </c>
      <c r="AP301" s="25">
        <v>12.671806905799532</v>
      </c>
      <c r="AQ301" s="25">
        <v>3.5445005632936954E-3</v>
      </c>
      <c r="AR301" s="25">
        <v>3.3331230493262301E-3</v>
      </c>
      <c r="AS301" s="25">
        <v>49.571357727050781</v>
      </c>
      <c r="AU301" s="28">
        <v>47722.17578125</v>
      </c>
      <c r="AV301" s="28">
        <v>16.212743759155273</v>
      </c>
      <c r="AW301" s="28">
        <v>1.2098565101623535</v>
      </c>
      <c r="AX301" s="29">
        <v>24</v>
      </c>
      <c r="AY301" s="28">
        <v>47722.17578125</v>
      </c>
      <c r="AZ301" s="28">
        <v>93.086158752441406</v>
      </c>
      <c r="BA301" s="28">
        <v>0.95900768041610718</v>
      </c>
      <c r="BC301" s="34">
        <v>19580.19921875</v>
      </c>
      <c r="BD301" s="35">
        <v>7336.5810546875</v>
      </c>
      <c r="BE301" s="35">
        <v>39.032444000244141</v>
      </c>
      <c r="BF301" s="33">
        <v>23</v>
      </c>
    </row>
    <row r="302" spans="1:58">
      <c r="A302" s="7">
        <v>301</v>
      </c>
      <c r="C302" s="11" t="s">
        <v>5</v>
      </c>
      <c r="D302" s="11" t="s">
        <v>9</v>
      </c>
      <c r="E302" s="11" t="s">
        <v>13</v>
      </c>
      <c r="F302" s="11" t="s">
        <v>26</v>
      </c>
      <c r="G302" s="11" t="s">
        <v>43</v>
      </c>
      <c r="H302" s="15" t="s">
        <v>340</v>
      </c>
      <c r="I302" s="11" t="s">
        <v>739</v>
      </c>
      <c r="J302" s="11">
        <v>83718000</v>
      </c>
      <c r="K302" s="11">
        <v>83718</v>
      </c>
      <c r="L302" s="12">
        <v>41757</v>
      </c>
      <c r="M302" s="12">
        <v>43073.4140625</v>
      </c>
      <c r="N302" s="13">
        <v>10.332000000000001</v>
      </c>
      <c r="P302" s="20">
        <v>25962.80078125</v>
      </c>
      <c r="Q302" s="20">
        <v>43762</v>
      </c>
      <c r="R302" s="20">
        <v>8104</v>
      </c>
      <c r="S302" s="20">
        <v>8104</v>
      </c>
      <c r="T302" s="20">
        <v>780</v>
      </c>
      <c r="U302" s="20">
        <v>780</v>
      </c>
      <c r="V302" s="21">
        <v>1.9267505267634988E-3</v>
      </c>
      <c r="W302" s="21">
        <v>8.5058370605111122E-3</v>
      </c>
      <c r="X302" s="21">
        <v>1.5069443732500076E-2</v>
      </c>
      <c r="Y302" s="21">
        <v>1.3996253255754709E-3</v>
      </c>
      <c r="Z302" s="21">
        <v>5.8490764471474171E-3</v>
      </c>
      <c r="AA302" s="21">
        <v>13.602564811706543</v>
      </c>
      <c r="AC302" s="23">
        <v>0.60276001691818237</v>
      </c>
      <c r="AD302" s="23">
        <v>1.0159863233566284</v>
      </c>
      <c r="AE302" s="23">
        <v>1.5740400552749634</v>
      </c>
      <c r="AF302" s="23">
        <v>0.60276001691818237</v>
      </c>
      <c r="AG302" s="23">
        <v>1</v>
      </c>
      <c r="AH302" s="23">
        <v>1.9952564034610987E-3</v>
      </c>
      <c r="AI302" s="23">
        <v>7.6183322817087173E-3</v>
      </c>
      <c r="AJ302" s="23">
        <v>6.580110639333725E-3</v>
      </c>
      <c r="AK302" s="23">
        <v>5.7494370709727412E-3</v>
      </c>
      <c r="AL302" s="23">
        <v>87.298858642578125</v>
      </c>
      <c r="AN302" s="25">
        <v>0.35967999696731567</v>
      </c>
      <c r="AO302" s="25">
        <v>2.7958867140114307E-3</v>
      </c>
      <c r="AP302" s="25">
        <v>6.7535692116697703</v>
      </c>
      <c r="AQ302" s="25">
        <v>1.8890779465436935E-3</v>
      </c>
      <c r="AR302" s="25">
        <v>2.2668377505430746E-3</v>
      </c>
      <c r="AS302" s="25">
        <v>33.71319580078125</v>
      </c>
      <c r="AU302" s="28">
        <v>40034.02734375</v>
      </c>
      <c r="AV302" s="28">
        <v>13.600834846496582</v>
      </c>
      <c r="AW302" s="28">
        <v>1.1335655450820923</v>
      </c>
      <c r="AX302" s="29">
        <v>29</v>
      </c>
      <c r="AY302" s="28">
        <v>40034.02734375</v>
      </c>
      <c r="AZ302" s="28">
        <v>78.089775085449219</v>
      </c>
      <c r="BA302" s="28">
        <v>0.86546194553375244</v>
      </c>
      <c r="BC302" s="34">
        <v>25962.80078125</v>
      </c>
      <c r="BD302" s="35">
        <v>8081.943359375</v>
      </c>
      <c r="BE302" s="35">
        <v>42.997959136962891</v>
      </c>
      <c r="BF302" s="33">
        <v>16</v>
      </c>
    </row>
    <row r="303" spans="1:58">
      <c r="A303" s="7">
        <v>302</v>
      </c>
      <c r="C303" s="11" t="s">
        <v>5</v>
      </c>
      <c r="D303" s="11" t="s">
        <v>9</v>
      </c>
      <c r="E303" s="11" t="s">
        <v>13</v>
      </c>
      <c r="F303" s="11" t="s">
        <v>26</v>
      </c>
      <c r="G303" s="11" t="s">
        <v>43</v>
      </c>
      <c r="H303" s="15" t="s">
        <v>341</v>
      </c>
      <c r="I303" s="11" t="s">
        <v>740</v>
      </c>
      <c r="J303" s="11">
        <v>83719000</v>
      </c>
      <c r="K303" s="11">
        <v>83719</v>
      </c>
      <c r="L303" s="12">
        <v>56803</v>
      </c>
      <c r="M303" s="12">
        <v>58593.75</v>
      </c>
      <c r="N303" s="13">
        <v>75.221000000000004</v>
      </c>
      <c r="P303" s="20">
        <v>35315.80078125</v>
      </c>
      <c r="Q303" s="20">
        <v>35316</v>
      </c>
      <c r="R303" s="20">
        <v>7514</v>
      </c>
      <c r="S303" s="20">
        <v>7514</v>
      </c>
      <c r="T303" s="20">
        <v>4572</v>
      </c>
      <c r="U303" s="20">
        <v>4572</v>
      </c>
      <c r="V303" s="21">
        <v>2.620855113491416E-3</v>
      </c>
      <c r="W303" s="21">
        <v>6.8642236292362213E-3</v>
      </c>
      <c r="X303" s="21">
        <v>1.3972334563732147E-2</v>
      </c>
      <c r="Y303" s="21">
        <v>8.203958161175251E-3</v>
      </c>
      <c r="Z303" s="21">
        <v>7.3776364427086613E-3</v>
      </c>
      <c r="AA303" s="21">
        <v>17.157371520996094</v>
      </c>
      <c r="AC303" s="23">
        <v>0.60272002220153809</v>
      </c>
      <c r="AD303" s="23">
        <v>0.60272639989852905</v>
      </c>
      <c r="AE303" s="23">
        <v>1.57423996925354</v>
      </c>
      <c r="AF303" s="23">
        <v>0.60272002220153809</v>
      </c>
      <c r="AG303" s="23">
        <v>1</v>
      </c>
      <c r="AH303" s="23">
        <v>1.9951239228248596E-3</v>
      </c>
      <c r="AI303" s="23">
        <v>4.5195193961262703E-3</v>
      </c>
      <c r="AJ303" s="23">
        <v>6.580110639333725E-3</v>
      </c>
      <c r="AK303" s="23">
        <v>4.7004872052671884E-3</v>
      </c>
      <c r="AL303" s="23">
        <v>71.371711730957031</v>
      </c>
      <c r="AN303" s="25">
        <v>0.35523998737335205</v>
      </c>
      <c r="AO303" s="25">
        <v>2.761373296380043E-3</v>
      </c>
      <c r="AP303" s="25">
        <v>4.4467137021908654</v>
      </c>
      <c r="AQ303" s="25">
        <v>1.2438147095963359E-3</v>
      </c>
      <c r="AR303" s="25">
        <v>1.8760016213989802E-3</v>
      </c>
      <c r="AS303" s="25">
        <v>27.900545120239258</v>
      </c>
      <c r="AU303" s="28">
        <v>34165.640625</v>
      </c>
      <c r="AV303" s="28">
        <v>11.607156753540039</v>
      </c>
      <c r="AW303" s="28">
        <v>1.0647258758544922</v>
      </c>
      <c r="AX303" s="29">
        <v>40</v>
      </c>
      <c r="AY303" s="28">
        <v>34165.640625</v>
      </c>
      <c r="AZ303" s="28">
        <v>66.642982482910156</v>
      </c>
      <c r="BA303" s="28">
        <v>0.58989912271499634</v>
      </c>
      <c r="BC303" s="34">
        <v>35315.80078125</v>
      </c>
      <c r="BD303" s="35">
        <v>7400.62939453125</v>
      </c>
      <c r="BE303" s="35">
        <v>39.373199462890625</v>
      </c>
      <c r="BF303" s="33">
        <v>22</v>
      </c>
    </row>
    <row r="304" spans="1:58">
      <c r="A304" s="7">
        <v>303</v>
      </c>
      <c r="C304" s="11" t="s">
        <v>5</v>
      </c>
      <c r="D304" s="11" t="s">
        <v>9</v>
      </c>
      <c r="E304" s="11" t="s">
        <v>13</v>
      </c>
      <c r="F304" s="11" t="s">
        <v>26</v>
      </c>
      <c r="G304" s="11" t="s">
        <v>43</v>
      </c>
      <c r="H304" s="15" t="s">
        <v>342</v>
      </c>
      <c r="I304" s="11" t="s">
        <v>741</v>
      </c>
      <c r="J304" s="11">
        <v>83720000</v>
      </c>
      <c r="K304" s="11">
        <v>83720</v>
      </c>
      <c r="L304" s="12">
        <v>20179</v>
      </c>
      <c r="M304" s="12">
        <v>20815.154296875</v>
      </c>
      <c r="N304" s="13">
        <v>68.771000000000001</v>
      </c>
      <c r="P304" s="20">
        <v>12544.2998046875</v>
      </c>
      <c r="Q304" s="20">
        <v>12544</v>
      </c>
      <c r="R304" s="20">
        <v>2669</v>
      </c>
      <c r="S304" s="20">
        <v>2669</v>
      </c>
      <c r="T304" s="20">
        <v>1624</v>
      </c>
      <c r="U304" s="20">
        <v>1624</v>
      </c>
      <c r="V304" s="21">
        <v>9.3093718169257045E-4</v>
      </c>
      <c r="W304" s="21">
        <v>2.438124967738986E-3</v>
      </c>
      <c r="X304" s="21">
        <v>4.9630235880613327E-3</v>
      </c>
      <c r="Y304" s="21">
        <v>2.9140918049961329E-3</v>
      </c>
      <c r="Z304" s="21">
        <v>2.6205554223243947E-3</v>
      </c>
      <c r="AA304" s="21">
        <v>6.0943427085876465</v>
      </c>
      <c r="AC304" s="23">
        <v>0.602649986743927</v>
      </c>
      <c r="AD304" s="23">
        <v>0.6026378870010376</v>
      </c>
      <c r="AE304" s="23">
        <v>1.57423996925354</v>
      </c>
      <c r="AF304" s="23">
        <v>0.602649986743927</v>
      </c>
      <c r="AG304" s="23">
        <v>1</v>
      </c>
      <c r="AH304" s="23">
        <v>1.9948920235037804E-3</v>
      </c>
      <c r="AI304" s="23">
        <v>4.5188558287918568E-3</v>
      </c>
      <c r="AJ304" s="23">
        <v>6.580110639333725E-3</v>
      </c>
      <c r="AK304" s="23">
        <v>4.7002028046913471E-3</v>
      </c>
      <c r="AL304" s="23">
        <v>71.367393493652344</v>
      </c>
      <c r="AN304" s="25">
        <v>0.32065999507904053</v>
      </c>
      <c r="AO304" s="25">
        <v>2.492574043571949E-3</v>
      </c>
      <c r="AP304" s="25">
        <v>5.5962343096234308</v>
      </c>
      <c r="AQ304" s="25">
        <v>1.5653533628210425E-3</v>
      </c>
      <c r="AR304" s="25">
        <v>1.9516163933415288E-3</v>
      </c>
      <c r="AS304" s="25">
        <v>29.025114059448242</v>
      </c>
      <c r="AU304" s="28">
        <v>12624.1064453125</v>
      </c>
      <c r="AV304" s="28">
        <v>4.288811206817627</v>
      </c>
      <c r="AW304" s="28">
        <v>0.63233691453933716</v>
      </c>
      <c r="AX304" s="29">
        <v>118</v>
      </c>
      <c r="AY304" s="28">
        <v>12624.1064453125</v>
      </c>
      <c r="AZ304" s="28">
        <v>24.624391555786133</v>
      </c>
      <c r="BA304" s="28">
        <v>0.58982986211776733</v>
      </c>
      <c r="BC304" s="34">
        <v>12544.2998046875</v>
      </c>
      <c r="BD304" s="35">
        <v>2372.564208984375</v>
      </c>
      <c r="BE304" s="35">
        <v>12.622634887695313</v>
      </c>
      <c r="BF304" s="33">
        <v>97</v>
      </c>
    </row>
    <row r="305" spans="1:58">
      <c r="A305" s="7">
        <v>304</v>
      </c>
      <c r="C305" s="11" t="s">
        <v>5</v>
      </c>
      <c r="D305" s="11" t="s">
        <v>9</v>
      </c>
      <c r="E305" s="11" t="s">
        <v>13</v>
      </c>
      <c r="F305" s="11" t="s">
        <v>26</v>
      </c>
      <c r="G305" s="11" t="s">
        <v>43</v>
      </c>
      <c r="H305" s="15" t="s">
        <v>343</v>
      </c>
      <c r="I305" s="11" t="s">
        <v>742</v>
      </c>
      <c r="J305" s="11">
        <v>83721000</v>
      </c>
      <c r="K305" s="11">
        <v>83721</v>
      </c>
      <c r="L305" s="12">
        <v>19904</v>
      </c>
      <c r="M305" s="12">
        <v>20531.486328125</v>
      </c>
      <c r="N305" s="13">
        <v>61.37</v>
      </c>
      <c r="P305" s="20">
        <v>12375.099609375</v>
      </c>
      <c r="Q305" s="20">
        <v>12375</v>
      </c>
      <c r="R305" s="20">
        <v>2633</v>
      </c>
      <c r="S305" s="20">
        <v>2633</v>
      </c>
      <c r="T305" s="20">
        <v>1602</v>
      </c>
      <c r="U305" s="20">
        <v>1602</v>
      </c>
      <c r="V305" s="21">
        <v>9.1838050866499543E-4</v>
      </c>
      <c r="W305" s="21">
        <v>2.4052772205322981E-3</v>
      </c>
      <c r="X305" s="21">
        <v>4.896081518381834E-3</v>
      </c>
      <c r="Y305" s="21">
        <v>2.8746151365339756E-3</v>
      </c>
      <c r="Z305" s="21">
        <v>2.5851697369657757E-3</v>
      </c>
      <c r="AA305" s="21">
        <v>6.012049674987793</v>
      </c>
      <c r="AC305" s="23">
        <v>0.60273998975753784</v>
      </c>
      <c r="AD305" s="23">
        <v>0.60273277759552002</v>
      </c>
      <c r="AE305" s="23">
        <v>1.5742100477218628</v>
      </c>
      <c r="AF305" s="23">
        <v>0.60273998975753784</v>
      </c>
      <c r="AG305" s="23">
        <v>1</v>
      </c>
      <c r="AH305" s="23">
        <v>1.9951900467276573E-3</v>
      </c>
      <c r="AI305" s="23">
        <v>4.519567359238863E-3</v>
      </c>
      <c r="AJ305" s="23">
        <v>6.580110639333725E-3</v>
      </c>
      <c r="AK305" s="23">
        <v>4.7005204888277315E-3</v>
      </c>
      <c r="AL305" s="23">
        <v>71.372215270996094</v>
      </c>
      <c r="AN305" s="25">
        <v>0.27131998538970947</v>
      </c>
      <c r="AO305" s="25">
        <v>2.1090412046760321E-3</v>
      </c>
      <c r="AP305" s="25">
        <v>7.6021798365122617</v>
      </c>
      <c r="AQ305" s="25">
        <v>2.1264473907649517E-3</v>
      </c>
      <c r="AR305" s="25">
        <v>2.1191962947442453E-3</v>
      </c>
      <c r="AS305" s="25">
        <v>31.517419815063477</v>
      </c>
      <c r="AU305" s="28">
        <v>13523.9140625</v>
      </c>
      <c r="AV305" s="28">
        <v>4.5945043563842773</v>
      </c>
      <c r="AW305" s="28">
        <v>0.66223865747451782</v>
      </c>
      <c r="AX305" s="29">
        <v>113</v>
      </c>
      <c r="AY305" s="28">
        <v>13523.9140625</v>
      </c>
      <c r="AZ305" s="28">
        <v>26.379543304443359</v>
      </c>
      <c r="BA305" s="28">
        <v>0.58991342782974243</v>
      </c>
      <c r="BC305" s="34">
        <v>12375.099609375</v>
      </c>
      <c r="BD305" s="35">
        <v>1980.7003173828125</v>
      </c>
      <c r="BE305" s="35">
        <v>10.537820816040039</v>
      </c>
      <c r="BF305" s="33">
        <v>106</v>
      </c>
    </row>
    <row r="306" spans="1:58">
      <c r="A306" s="7">
        <v>305</v>
      </c>
      <c r="C306" s="11" t="s">
        <v>5</v>
      </c>
      <c r="D306" s="11" t="s">
        <v>9</v>
      </c>
      <c r="E306" s="11" t="s">
        <v>13</v>
      </c>
      <c r="F306" s="11" t="s">
        <v>26</v>
      </c>
      <c r="G306" s="11" t="s">
        <v>43</v>
      </c>
      <c r="H306" s="15" t="s">
        <v>344</v>
      </c>
      <c r="I306" s="11" t="s">
        <v>743</v>
      </c>
      <c r="J306" s="11">
        <v>83722000</v>
      </c>
      <c r="K306" s="11">
        <v>83722</v>
      </c>
      <c r="L306" s="12">
        <v>43593</v>
      </c>
      <c r="M306" s="12">
        <v>44967.296875</v>
      </c>
      <c r="N306" s="13">
        <v>20.800999999999998</v>
      </c>
      <c r="P306" s="20">
        <v>27104.900390625</v>
      </c>
      <c r="Q306" s="20">
        <v>31142</v>
      </c>
      <c r="R306" s="20">
        <v>5767</v>
      </c>
      <c r="S306" s="20">
        <v>5767</v>
      </c>
      <c r="T306" s="20">
        <v>3508</v>
      </c>
      <c r="U306" s="20">
        <v>3508</v>
      </c>
      <c r="V306" s="21">
        <v>2.0115079823881388E-3</v>
      </c>
      <c r="W306" s="21">
        <v>6.0529406182467937E-3</v>
      </c>
      <c r="X306" s="21">
        <v>1.0723776184022427E-2</v>
      </c>
      <c r="Y306" s="21">
        <v>6.2947249971330166E-3</v>
      </c>
      <c r="Z306" s="21">
        <v>5.7923074268536184E-3</v>
      </c>
      <c r="AA306" s="21">
        <v>13.470542907714844</v>
      </c>
      <c r="AC306" s="23">
        <v>0.60276997089385986</v>
      </c>
      <c r="AD306" s="23">
        <v>0.69254773855209351</v>
      </c>
      <c r="AE306" s="23">
        <v>1.5740699768066406</v>
      </c>
      <c r="AF306" s="23">
        <v>0.60276997089385986</v>
      </c>
      <c r="AG306" s="23">
        <v>1</v>
      </c>
      <c r="AH306" s="23">
        <v>1.9952892325818539E-3</v>
      </c>
      <c r="AI306" s="23">
        <v>5.1930411718785763E-3</v>
      </c>
      <c r="AJ306" s="23">
        <v>6.580110639333725E-3</v>
      </c>
      <c r="AK306" s="23">
        <v>4.9285098940855185E-3</v>
      </c>
      <c r="AL306" s="23">
        <v>74.833984375</v>
      </c>
      <c r="AN306" s="25">
        <v>0.19302999973297119</v>
      </c>
      <c r="AO306" s="25">
        <v>1.5004726592451334E-3</v>
      </c>
      <c r="AP306" s="25">
        <v>4.1276759389821818</v>
      </c>
      <c r="AQ306" s="25">
        <v>1.1545749148353934E-3</v>
      </c>
      <c r="AR306" s="25">
        <v>1.2986695341418841E-3</v>
      </c>
      <c r="AS306" s="25">
        <v>19.314262390136719</v>
      </c>
      <c r="AU306" s="28">
        <v>19469.826171875</v>
      </c>
      <c r="AV306" s="28">
        <v>6.6145205497741699</v>
      </c>
      <c r="AW306" s="28">
        <v>0.82049834728240967</v>
      </c>
      <c r="AX306" s="29">
        <v>81</v>
      </c>
      <c r="AY306" s="28">
        <v>19469.826171875</v>
      </c>
      <c r="AZ306" s="28">
        <v>37.977550506591797</v>
      </c>
      <c r="BA306" s="28">
        <v>0.58994430303573608</v>
      </c>
      <c r="BC306" s="34">
        <v>27104.900390625</v>
      </c>
      <c r="BD306" s="35">
        <v>3086.623291015625</v>
      </c>
      <c r="BE306" s="35">
        <v>16.421607971191406</v>
      </c>
      <c r="BF306" s="33">
        <v>90</v>
      </c>
    </row>
    <row r="307" spans="1:58">
      <c r="A307" s="7">
        <v>306</v>
      </c>
      <c r="C307" s="11" t="s">
        <v>5</v>
      </c>
      <c r="D307" s="11" t="s">
        <v>9</v>
      </c>
      <c r="E307" s="11" t="s">
        <v>13</v>
      </c>
      <c r="F307" s="11" t="s">
        <v>26</v>
      </c>
      <c r="G307" s="11" t="s">
        <v>43</v>
      </c>
      <c r="H307" s="15" t="s">
        <v>345</v>
      </c>
      <c r="I307" s="11" t="s">
        <v>744</v>
      </c>
      <c r="J307" s="11">
        <v>83723000</v>
      </c>
      <c r="K307" s="11">
        <v>83723</v>
      </c>
      <c r="L307" s="12">
        <v>39577</v>
      </c>
      <c r="M307" s="12">
        <v>40824.6875</v>
      </c>
      <c r="N307" s="13">
        <v>7.9329999999999998</v>
      </c>
      <c r="P307" s="20">
        <v>24609.19921875</v>
      </c>
      <c r="Q307" s="20">
        <v>37908</v>
      </c>
      <c r="R307" s="20">
        <v>7020</v>
      </c>
      <c r="S307" s="20">
        <v>7020</v>
      </c>
      <c r="T307" s="20">
        <v>372</v>
      </c>
      <c r="U307" s="20">
        <v>372</v>
      </c>
      <c r="V307" s="21">
        <v>1.8262971425428987E-3</v>
      </c>
      <c r="W307" s="21">
        <v>7.3680197820067406E-3</v>
      </c>
      <c r="X307" s="21">
        <v>1.3053737580776215E-2</v>
      </c>
      <c r="Y307" s="21">
        <v>6.6751363920047879E-4</v>
      </c>
      <c r="Z307" s="21">
        <v>4.9752659350627195E-3</v>
      </c>
      <c r="AA307" s="21">
        <v>11.570438385009766</v>
      </c>
      <c r="AC307" s="23">
        <v>0.60280001163482666</v>
      </c>
      <c r="AD307" s="23">
        <v>0.92855578660964966</v>
      </c>
      <c r="AE307" s="23">
        <v>1.3817299604415894</v>
      </c>
      <c r="AF307" s="23">
        <v>0.60280001163482666</v>
      </c>
      <c r="AG307" s="23">
        <v>1</v>
      </c>
      <c r="AH307" s="23">
        <v>1.9953886512666941E-3</v>
      </c>
      <c r="AI307" s="23">
        <v>6.962737999856472E-3</v>
      </c>
      <c r="AJ307" s="23">
        <v>6.580110639333725E-3</v>
      </c>
      <c r="AK307" s="23">
        <v>5.5275593695604114E-3</v>
      </c>
      <c r="AL307" s="23">
        <v>83.929885864257813</v>
      </c>
      <c r="AN307" s="25">
        <v>0.39335998892784119</v>
      </c>
      <c r="AO307" s="25">
        <v>3.0576901044696569E-3</v>
      </c>
      <c r="AP307" s="25">
        <v>6.6206543967280167</v>
      </c>
      <c r="AQ307" s="25">
        <v>1.8518995493650436E-3</v>
      </c>
      <c r="AR307" s="25">
        <v>2.3542096505704E-3</v>
      </c>
      <c r="AS307" s="25">
        <v>35.012619018554688</v>
      </c>
      <c r="AU307" s="28">
        <v>34000.94921875</v>
      </c>
      <c r="AV307" s="28">
        <v>11.551205635070801</v>
      </c>
      <c r="AW307" s="28">
        <v>1.0626273155212402</v>
      </c>
      <c r="AX307" s="29">
        <v>41</v>
      </c>
      <c r="AY307" s="28">
        <v>34000.94921875</v>
      </c>
      <c r="AZ307" s="28">
        <v>66.321739196777344</v>
      </c>
      <c r="BA307" s="28">
        <v>0.79099196195602417</v>
      </c>
      <c r="BC307" s="34">
        <v>24609.19921875</v>
      </c>
      <c r="BD307" s="35">
        <v>7657.01904296875</v>
      </c>
      <c r="BE307" s="35">
        <v>40.737255096435547</v>
      </c>
      <c r="BF307" s="33">
        <v>18</v>
      </c>
    </row>
    <row r="308" spans="1:58">
      <c r="A308" s="7">
        <v>307</v>
      </c>
      <c r="C308" s="11" t="s">
        <v>5</v>
      </c>
      <c r="D308" s="11" t="s">
        <v>9</v>
      </c>
      <c r="E308" s="11" t="s">
        <v>13</v>
      </c>
      <c r="F308" s="11" t="s">
        <v>26</v>
      </c>
      <c r="G308" s="11" t="s">
        <v>43</v>
      </c>
      <c r="H308" s="15" t="s">
        <v>346</v>
      </c>
      <c r="I308" s="11" t="s">
        <v>745</v>
      </c>
      <c r="J308" s="11">
        <v>83724000</v>
      </c>
      <c r="K308" s="11">
        <v>83724</v>
      </c>
      <c r="L308" s="12">
        <v>23878</v>
      </c>
      <c r="M308" s="12">
        <v>24630.767578125</v>
      </c>
      <c r="N308" s="13">
        <v>33.390999999999998</v>
      </c>
      <c r="P308" s="20">
        <v>14847.2998046875</v>
      </c>
      <c r="Q308" s="20">
        <v>17059</v>
      </c>
      <c r="R308" s="20">
        <v>3159</v>
      </c>
      <c r="S308" s="20">
        <v>3159</v>
      </c>
      <c r="T308" s="20">
        <v>1921</v>
      </c>
      <c r="U308" s="20">
        <v>1921</v>
      </c>
      <c r="V308" s="21">
        <v>1.1018473887816072E-3</v>
      </c>
      <c r="W308" s="21">
        <v>3.3156867139041424E-3</v>
      </c>
      <c r="X308" s="21">
        <v>5.8741820976138115E-3</v>
      </c>
      <c r="Y308" s="21">
        <v>3.4470260143280029E-3</v>
      </c>
      <c r="Z308" s="21">
        <v>3.1725932447230713E-3</v>
      </c>
      <c r="AA308" s="21">
        <v>7.3781571388244629</v>
      </c>
      <c r="AC308" s="23">
        <v>0.60278999805450439</v>
      </c>
      <c r="AD308" s="23">
        <v>0.69258904457092285</v>
      </c>
      <c r="AE308" s="23">
        <v>1.5738899707794189</v>
      </c>
      <c r="AF308" s="23">
        <v>0.60278999805450439</v>
      </c>
      <c r="AG308" s="23">
        <v>1</v>
      </c>
      <c r="AH308" s="23">
        <v>1.9953555893152952E-3</v>
      </c>
      <c r="AI308" s="23">
        <v>5.1933508366346359E-3</v>
      </c>
      <c r="AJ308" s="23">
        <v>6.580110639333725E-3</v>
      </c>
      <c r="AK308" s="23">
        <v>4.928631820941734E-3</v>
      </c>
      <c r="AL308" s="23">
        <v>74.835830688476563</v>
      </c>
      <c r="AN308" s="25">
        <v>0.39610999822616577</v>
      </c>
      <c r="AO308" s="25">
        <v>3.0790665186941624E-3</v>
      </c>
      <c r="AP308" s="25">
        <v>15.131863380890618</v>
      </c>
      <c r="AQ308" s="25">
        <v>4.2326166294515133E-3</v>
      </c>
      <c r="AR308" s="25">
        <v>3.7520689336456659E-3</v>
      </c>
      <c r="AS308" s="25">
        <v>55.802066802978516</v>
      </c>
      <c r="AU308" s="28">
        <v>30811.140625</v>
      </c>
      <c r="AV308" s="28">
        <v>10.467526435852051</v>
      </c>
      <c r="AW308" s="28">
        <v>1.0198440551757812</v>
      </c>
      <c r="AX308" s="29">
        <v>48</v>
      </c>
      <c r="AY308" s="28">
        <v>30811.140625</v>
      </c>
      <c r="AZ308" s="28">
        <v>60.099746704101563</v>
      </c>
      <c r="BA308" s="28">
        <v>0.5899694561958313</v>
      </c>
      <c r="BC308" s="34">
        <v>14847.2998046875</v>
      </c>
      <c r="BD308" s="35">
        <v>3469.70703125</v>
      </c>
      <c r="BE308" s="35">
        <v>18.459709167480469</v>
      </c>
      <c r="BF308" s="33">
        <v>82</v>
      </c>
    </row>
    <row r="309" spans="1:58">
      <c r="A309" s="7">
        <v>308</v>
      </c>
      <c r="C309" s="11" t="s">
        <v>5</v>
      </c>
      <c r="D309" s="11" t="s">
        <v>9</v>
      </c>
      <c r="E309" s="11" t="s">
        <v>13</v>
      </c>
      <c r="F309" s="11" t="s">
        <v>26</v>
      </c>
      <c r="G309" s="11" t="s">
        <v>43</v>
      </c>
      <c r="H309" s="15" t="s">
        <v>347</v>
      </c>
      <c r="I309" s="11" t="s">
        <v>746</v>
      </c>
      <c r="J309" s="11">
        <v>83725000</v>
      </c>
      <c r="K309" s="11">
        <v>83725</v>
      </c>
      <c r="L309" s="12">
        <v>13307</v>
      </c>
      <c r="M309" s="12">
        <v>13726.5107421875</v>
      </c>
      <c r="N309" s="13">
        <v>9.0269999999999992</v>
      </c>
      <c r="P309" s="20">
        <v>8272</v>
      </c>
      <c r="Q309" s="20">
        <v>15158</v>
      </c>
      <c r="R309" s="20">
        <v>2956</v>
      </c>
      <c r="S309" s="20">
        <v>2956</v>
      </c>
      <c r="T309" s="20">
        <v>328</v>
      </c>
      <c r="U309" s="20">
        <v>328</v>
      </c>
      <c r="V309" s="21">
        <v>6.1388139147311449E-4</v>
      </c>
      <c r="W309" s="21">
        <v>2.9461972881108522E-3</v>
      </c>
      <c r="X309" s="21">
        <v>5.4967021569609642E-3</v>
      </c>
      <c r="Y309" s="21">
        <v>5.8856041869148612E-4</v>
      </c>
      <c r="Z309" s="21">
        <v>2.0979187986645575E-3</v>
      </c>
      <c r="AA309" s="21">
        <v>4.8789029121398926</v>
      </c>
      <c r="AC309" s="23">
        <v>0.60263001918792725</v>
      </c>
      <c r="AD309" s="23">
        <v>1.1042864322662354</v>
      </c>
      <c r="AE309" s="23">
        <v>1.8262100219726563</v>
      </c>
      <c r="AF309" s="23">
        <v>0.60263001918792725</v>
      </c>
      <c r="AG309" s="23">
        <v>1</v>
      </c>
      <c r="AH309" s="23">
        <v>1.9948261324316263E-3</v>
      </c>
      <c r="AI309" s="23">
        <v>8.2804467529058456E-3</v>
      </c>
      <c r="AJ309" s="23">
        <v>6.580110639333725E-3</v>
      </c>
      <c r="AK309" s="23">
        <v>5.9734449496620153E-3</v>
      </c>
      <c r="AL309" s="23">
        <v>90.700164794921875</v>
      </c>
      <c r="AN309" s="25">
        <v>0.46246001124382019</v>
      </c>
      <c r="AO309" s="25">
        <v>3.5948224831372499E-3</v>
      </c>
      <c r="AP309" s="25">
        <v>6.105610561056106</v>
      </c>
      <c r="AQ309" s="25">
        <v>1.7078338423743844E-3</v>
      </c>
      <c r="AR309" s="25">
        <v>2.4939184995333699E-3</v>
      </c>
      <c r="AS309" s="25">
        <v>37.090419769287109</v>
      </c>
      <c r="AU309" s="28">
        <v>16413.15234375</v>
      </c>
      <c r="AV309" s="28">
        <v>5.5760707855224609</v>
      </c>
      <c r="AW309" s="28">
        <v>0.74632829427719116</v>
      </c>
      <c r="AX309" s="29">
        <v>99</v>
      </c>
      <c r="AY309" s="28">
        <v>16413.15234375</v>
      </c>
      <c r="AZ309" s="28">
        <v>32.015247344970703</v>
      </c>
      <c r="BA309" s="28">
        <v>0.99000000953674316</v>
      </c>
      <c r="BC309" s="34">
        <v>8272</v>
      </c>
      <c r="BD309" s="35">
        <v>3787.214599609375</v>
      </c>
      <c r="BE309" s="35">
        <v>20.148927688598633</v>
      </c>
      <c r="BF309" s="33">
        <v>76</v>
      </c>
    </row>
    <row r="310" spans="1:58">
      <c r="A310" s="7">
        <v>309</v>
      </c>
      <c r="C310" s="11" t="s">
        <v>5</v>
      </c>
      <c r="D310" s="11" t="s">
        <v>9</v>
      </c>
      <c r="E310" s="11" t="s">
        <v>13</v>
      </c>
      <c r="F310" s="11" t="s">
        <v>26</v>
      </c>
      <c r="G310" s="11" t="s">
        <v>43</v>
      </c>
      <c r="H310" s="15" t="s">
        <v>348</v>
      </c>
      <c r="I310" s="11" t="s">
        <v>747</v>
      </c>
      <c r="J310" s="11">
        <v>83726000</v>
      </c>
      <c r="K310" s="11">
        <v>83726</v>
      </c>
      <c r="L310" s="12">
        <v>48027</v>
      </c>
      <c r="M310" s="12">
        <v>49541.08203125</v>
      </c>
      <c r="N310" s="13">
        <v>5.7759999999999998</v>
      </c>
      <c r="P310" s="20">
        <v>29859.099609375</v>
      </c>
      <c r="Q310" s="20">
        <v>50193</v>
      </c>
      <c r="R310" s="20">
        <v>9295</v>
      </c>
      <c r="S310" s="20">
        <v>9295</v>
      </c>
      <c r="T310" s="20">
        <v>158</v>
      </c>
      <c r="U310" s="20">
        <v>158</v>
      </c>
      <c r="V310" s="21">
        <v>2.215902553871274E-3</v>
      </c>
      <c r="W310" s="21">
        <v>9.7558042034506798E-3</v>
      </c>
      <c r="X310" s="21">
        <v>1.728411577641964E-2</v>
      </c>
      <c r="Y310" s="21">
        <v>2.8351385844871402E-4</v>
      </c>
      <c r="Z310" s="21">
        <v>6.3586598573498561E-3</v>
      </c>
      <c r="AA310" s="21">
        <v>14.78764820098877</v>
      </c>
      <c r="AC310" s="23">
        <v>0.60271000862121582</v>
      </c>
      <c r="AD310" s="23">
        <v>1.0131591558456421</v>
      </c>
      <c r="AE310" s="23">
        <v>1.4563000202178955</v>
      </c>
      <c r="AF310" s="23">
        <v>0.60271000862121582</v>
      </c>
      <c r="AG310" s="23">
        <v>1</v>
      </c>
      <c r="AH310" s="23">
        <v>1.9950908608734608E-3</v>
      </c>
      <c r="AI310" s="23">
        <v>7.5971330516040325E-3</v>
      </c>
      <c r="AJ310" s="23">
        <v>6.580110639333725E-3</v>
      </c>
      <c r="AK310" s="23">
        <v>5.7422186721940299E-3</v>
      </c>
      <c r="AL310" s="23">
        <v>87.189254760742188</v>
      </c>
      <c r="AN310" s="25">
        <v>0.35117000341415405</v>
      </c>
      <c r="AO310" s="25">
        <v>2.7297362685203552E-3</v>
      </c>
      <c r="AP310" s="25">
        <v>16.147503435639031</v>
      </c>
      <c r="AQ310" s="25">
        <v>4.5167068019509315E-3</v>
      </c>
      <c r="AR310" s="25">
        <v>3.7722878432034676E-3</v>
      </c>
      <c r="AS310" s="25">
        <v>56.102771759033203</v>
      </c>
      <c r="AU310" s="28">
        <v>72334.6484375</v>
      </c>
      <c r="AV310" s="28">
        <v>24.574384689331055</v>
      </c>
      <c r="AW310" s="28">
        <v>1.3904826641082764</v>
      </c>
      <c r="AX310" s="29">
        <v>1</v>
      </c>
      <c r="AY310" s="28">
        <v>51266.671875</v>
      </c>
      <c r="AZ310" s="28">
        <v>100</v>
      </c>
      <c r="BA310" s="28">
        <v>0.86306148767471313</v>
      </c>
      <c r="BC310" s="34">
        <v>29859.099609375</v>
      </c>
      <c r="BD310" s="35">
        <v>9049.7353515625</v>
      </c>
      <c r="BE310" s="35">
        <v>48.146854400634766</v>
      </c>
      <c r="BF310" s="33">
        <v>11</v>
      </c>
    </row>
    <row r="311" spans="1:58">
      <c r="A311" s="7">
        <v>310</v>
      </c>
      <c r="C311" s="11" t="s">
        <v>5</v>
      </c>
      <c r="D311" s="11" t="s">
        <v>9</v>
      </c>
      <c r="E311" s="11" t="s">
        <v>13</v>
      </c>
      <c r="F311" s="11" t="s">
        <v>26</v>
      </c>
      <c r="G311" s="11" t="s">
        <v>43</v>
      </c>
      <c r="H311" s="15" t="s">
        <v>349</v>
      </c>
      <c r="I311" s="11" t="s">
        <v>748</v>
      </c>
      <c r="J311" s="11">
        <v>83728000</v>
      </c>
      <c r="K311" s="11">
        <v>83728</v>
      </c>
      <c r="L311" s="12">
        <v>19133</v>
      </c>
      <c r="M311" s="12">
        <v>19736.1796875</v>
      </c>
      <c r="N311" s="13">
        <v>20.905000000000001</v>
      </c>
      <c r="P311" s="20">
        <v>11895.7001953125</v>
      </c>
      <c r="Q311" s="20">
        <v>13667</v>
      </c>
      <c r="R311" s="20">
        <v>2531</v>
      </c>
      <c r="S311" s="20">
        <v>2531</v>
      </c>
      <c r="T311" s="20">
        <v>1540</v>
      </c>
      <c r="U311" s="20">
        <v>1540</v>
      </c>
      <c r="V311" s="21">
        <v>8.828033460304141E-4</v>
      </c>
      <c r="W311" s="21">
        <v>2.6563976425677538E-3</v>
      </c>
      <c r="X311" s="21">
        <v>4.7064116224646568E-3</v>
      </c>
      <c r="Y311" s="21">
        <v>2.7633628342300653E-3</v>
      </c>
      <c r="Z311" s="21">
        <v>2.5422925622211757E-3</v>
      </c>
      <c r="AA311" s="21">
        <v>5.9123349189758301</v>
      </c>
      <c r="AC311" s="23">
        <v>0.60273998975753784</v>
      </c>
      <c r="AD311" s="23">
        <v>0.69248455762863159</v>
      </c>
      <c r="AE311" s="23">
        <v>1.5742299556732178</v>
      </c>
      <c r="AF311" s="23">
        <v>0.60273998975753784</v>
      </c>
      <c r="AG311" s="23">
        <v>1</v>
      </c>
      <c r="AH311" s="23">
        <v>1.9951900467276573E-3</v>
      </c>
      <c r="AI311" s="23">
        <v>5.192567128688097E-3</v>
      </c>
      <c r="AJ311" s="23">
        <v>6.580110639333725E-3</v>
      </c>
      <c r="AK311" s="23">
        <v>4.9283238626062348E-3</v>
      </c>
      <c r="AL311" s="23">
        <v>74.831161499023438</v>
      </c>
      <c r="AN311" s="25">
        <v>0.43538001179695129</v>
      </c>
      <c r="AO311" s="25">
        <v>3.384322626516223E-3</v>
      </c>
      <c r="AP311" s="25">
        <v>8.0222841225626738</v>
      </c>
      <c r="AQ311" s="25">
        <v>2.2439570166170597E-3</v>
      </c>
      <c r="AR311" s="25">
        <v>2.7190122925889798E-3</v>
      </c>
      <c r="AS311" s="25">
        <v>40.438091278076172</v>
      </c>
      <c r="AU311" s="28">
        <v>17890.8984375</v>
      </c>
      <c r="AV311" s="28">
        <v>6.0781083106994629</v>
      </c>
      <c r="AW311" s="28">
        <v>0.7837684154510498</v>
      </c>
      <c r="AX311" s="29">
        <v>91</v>
      </c>
      <c r="AY311" s="28">
        <v>17890.8984375</v>
      </c>
      <c r="AZ311" s="28">
        <v>34.897716522216797</v>
      </c>
      <c r="BA311" s="28">
        <v>0.58991152048110962</v>
      </c>
      <c r="BC311" s="34">
        <v>11895.7001953125</v>
      </c>
      <c r="BD311" s="35">
        <v>3055.240234375</v>
      </c>
      <c r="BE311" s="35">
        <v>16.254640579223633</v>
      </c>
      <c r="BF311" s="33">
        <v>91</v>
      </c>
    </row>
    <row r="312" spans="1:58">
      <c r="A312" s="7">
        <v>311</v>
      </c>
      <c r="C312" s="11" t="s">
        <v>5</v>
      </c>
      <c r="D312" s="11" t="s">
        <v>9</v>
      </c>
      <c r="E312" s="11" t="s">
        <v>13</v>
      </c>
      <c r="F312" s="11" t="s">
        <v>26</v>
      </c>
      <c r="G312" s="11" t="s">
        <v>43</v>
      </c>
      <c r="H312" s="15" t="s">
        <v>26</v>
      </c>
      <c r="I312" s="11" t="s">
        <v>749</v>
      </c>
      <c r="J312" s="11">
        <v>83729000</v>
      </c>
      <c r="K312" s="11">
        <v>83729</v>
      </c>
      <c r="L312" s="12">
        <v>37505</v>
      </c>
      <c r="M312" s="12">
        <v>38687.3671875</v>
      </c>
      <c r="N312" s="13">
        <v>24.302</v>
      </c>
      <c r="P312" s="20">
        <v>23321.400390625</v>
      </c>
      <c r="Q312" s="20">
        <v>12901</v>
      </c>
      <c r="R312" s="20">
        <v>2389</v>
      </c>
      <c r="S312" s="20">
        <v>2389</v>
      </c>
      <c r="T312" s="20">
        <v>6725</v>
      </c>
      <c r="U312" s="20">
        <v>6725</v>
      </c>
      <c r="V312" s="21">
        <v>1.730727031826973E-3</v>
      </c>
      <c r="W312" s="21">
        <v>2.5075136218219995E-3</v>
      </c>
      <c r="X312" s="21">
        <v>4.4423616491258144E-3</v>
      </c>
      <c r="Y312" s="21">
        <v>1.2067282572388649E-2</v>
      </c>
      <c r="Z312" s="21">
        <v>5.2254885658067751E-3</v>
      </c>
      <c r="AA312" s="21">
        <v>12.15235424041748</v>
      </c>
      <c r="AC312" s="23">
        <v>0.60281997919082642</v>
      </c>
      <c r="AD312" s="23">
        <v>0.33346801996231079</v>
      </c>
      <c r="AE312" s="23">
        <v>1.7976800203323364</v>
      </c>
      <c r="AF312" s="23">
        <v>0.60281997919082642</v>
      </c>
      <c r="AG312" s="23">
        <v>1</v>
      </c>
      <c r="AH312" s="23">
        <v>1.9954547751694918E-3</v>
      </c>
      <c r="AI312" s="23">
        <v>2.5004963390529156E-3</v>
      </c>
      <c r="AJ312" s="23">
        <v>6.580110639333725E-3</v>
      </c>
      <c r="AK312" s="23">
        <v>4.0171543480130474E-3</v>
      </c>
      <c r="AL312" s="23">
        <v>60.996055603027344</v>
      </c>
      <c r="AN312" s="25">
        <v>0.51412999629974365</v>
      </c>
      <c r="AO312" s="25">
        <v>3.9964667521417141E-3</v>
      </c>
      <c r="AP312" s="25">
        <v>11.150517803943821</v>
      </c>
      <c r="AQ312" s="25">
        <v>3.1189725268632174E-3</v>
      </c>
      <c r="AR312" s="25">
        <v>3.4845204333721685E-3</v>
      </c>
      <c r="AS312" s="25">
        <v>51.822994232177734</v>
      </c>
      <c r="AU312" s="28">
        <v>38413.5703125</v>
      </c>
      <c r="AV312" s="28">
        <v>13.050313949584961</v>
      </c>
      <c r="AW312" s="28">
        <v>1.1156209707260132</v>
      </c>
      <c r="AX312" s="29">
        <v>31</v>
      </c>
      <c r="AY312" s="28">
        <v>38413.5703125</v>
      </c>
      <c r="AZ312" s="28">
        <v>74.928932189941406</v>
      </c>
      <c r="BA312" s="28">
        <v>0.28405654430389404</v>
      </c>
      <c r="BC312" s="34">
        <v>23321.400390625</v>
      </c>
      <c r="BD312" s="35">
        <v>3405.90380859375</v>
      </c>
      <c r="BE312" s="35">
        <v>18.120258331298828</v>
      </c>
      <c r="BF312" s="33">
        <v>83</v>
      </c>
    </row>
    <row r="313" spans="1:58">
      <c r="A313" s="7">
        <v>312</v>
      </c>
      <c r="C313" s="11" t="s">
        <v>5</v>
      </c>
      <c r="D313" s="11" t="s">
        <v>9</v>
      </c>
      <c r="E313" s="11" t="s">
        <v>13</v>
      </c>
      <c r="F313" s="11" t="s">
        <v>26</v>
      </c>
      <c r="G313" s="11" t="s">
        <v>43</v>
      </c>
      <c r="H313" s="15" t="s">
        <v>350</v>
      </c>
      <c r="I313" s="11" t="s">
        <v>750</v>
      </c>
      <c r="J313" s="11">
        <v>83730000</v>
      </c>
      <c r="K313" s="11">
        <v>83730</v>
      </c>
      <c r="L313" s="12">
        <v>18724</v>
      </c>
      <c r="M313" s="12">
        <v>19314.28515625</v>
      </c>
      <c r="N313" s="13">
        <v>26.524000000000001</v>
      </c>
      <c r="P313" s="20">
        <v>11641.900390625</v>
      </c>
      <c r="Q313" s="20">
        <v>13375.7998046875</v>
      </c>
      <c r="R313" s="20">
        <v>3741</v>
      </c>
      <c r="S313" s="20">
        <v>3741</v>
      </c>
      <c r="T313" s="20">
        <v>243</v>
      </c>
      <c r="U313" s="20">
        <v>243</v>
      </c>
      <c r="V313" s="21">
        <v>8.6396833648905158E-4</v>
      </c>
      <c r="W313" s="21">
        <v>2.5997983757406473E-3</v>
      </c>
      <c r="X313" s="21">
        <v>6.9564152508974075E-3</v>
      </c>
      <c r="Y313" s="21">
        <v>4.3603710946626961E-4</v>
      </c>
      <c r="Z313" s="21">
        <v>2.4148579745201289E-3</v>
      </c>
      <c r="AA313" s="21">
        <v>5.615973949432373</v>
      </c>
      <c r="AC313" s="23">
        <v>0.60276001691818237</v>
      </c>
      <c r="AD313" s="23">
        <v>0.69253402948379517</v>
      </c>
      <c r="AE313" s="23">
        <v>1.574180006980896</v>
      </c>
      <c r="AF313" s="23">
        <v>0.60276001691818237</v>
      </c>
      <c r="AG313" s="23">
        <v>1</v>
      </c>
      <c r="AH313" s="23">
        <v>1.9952564034610987E-3</v>
      </c>
      <c r="AI313" s="23">
        <v>5.1929382607340813E-3</v>
      </c>
      <c r="AJ313" s="23">
        <v>6.580110639333725E-3</v>
      </c>
      <c r="AK313" s="23">
        <v>4.9284665954963565E-3</v>
      </c>
      <c r="AL313" s="23">
        <v>74.833328247070312</v>
      </c>
      <c r="AN313" s="25">
        <v>0.43369999527931213</v>
      </c>
      <c r="AO313" s="25">
        <v>3.3712633885443211E-3</v>
      </c>
      <c r="AP313" s="25">
        <v>11.017964071856287</v>
      </c>
      <c r="AQ313" s="25">
        <v>3.0818951781839132E-3</v>
      </c>
      <c r="AR313" s="25">
        <v>3.2024406364448122E-3</v>
      </c>
      <c r="AS313" s="25">
        <v>47.627803802490234</v>
      </c>
      <c r="AU313" s="28">
        <v>20016.15625</v>
      </c>
      <c r="AV313" s="28">
        <v>6.8001260757446289</v>
      </c>
      <c r="AW313" s="28">
        <v>0.83251696825027466</v>
      </c>
      <c r="AX313" s="29">
        <v>77</v>
      </c>
      <c r="AY313" s="28">
        <v>20016.15625</v>
      </c>
      <c r="AZ313" s="28">
        <v>39.043212890625</v>
      </c>
      <c r="BA313" s="28">
        <v>0.89097785949707031</v>
      </c>
      <c r="BC313" s="34">
        <v>11641.900390625</v>
      </c>
      <c r="BD313" s="35">
        <v>4498.62939453125</v>
      </c>
      <c r="BE313" s="35">
        <v>23.933832168579102</v>
      </c>
      <c r="BF313" s="33">
        <v>60</v>
      </c>
    </row>
    <row r="314" spans="1:58">
      <c r="A314" s="7">
        <v>313</v>
      </c>
      <c r="C314" s="11" t="s">
        <v>5</v>
      </c>
      <c r="D314" s="11" t="s">
        <v>9</v>
      </c>
      <c r="E314" s="11" t="s">
        <v>13</v>
      </c>
      <c r="F314" s="11" t="s">
        <v>26</v>
      </c>
      <c r="G314" s="11" t="s">
        <v>43</v>
      </c>
      <c r="H314" s="15" t="s">
        <v>351</v>
      </c>
      <c r="I314" s="11" t="s">
        <v>751</v>
      </c>
      <c r="J314" s="11">
        <v>83731000</v>
      </c>
      <c r="K314" s="11">
        <v>83731</v>
      </c>
      <c r="L314" s="12">
        <v>26599</v>
      </c>
      <c r="M314" s="12">
        <v>27437.548828125</v>
      </c>
      <c r="N314" s="13">
        <v>51.591000000000001</v>
      </c>
      <c r="P314" s="20">
        <v>16539.30078125</v>
      </c>
      <c r="Q314" s="20">
        <v>5670</v>
      </c>
      <c r="R314" s="20">
        <v>250</v>
      </c>
      <c r="S314" s="20">
        <v>250</v>
      </c>
      <c r="T314" s="20">
        <v>2660</v>
      </c>
      <c r="U314" s="20">
        <v>2660</v>
      </c>
      <c r="V314" s="21">
        <v>1.2274141190573573E-3</v>
      </c>
      <c r="W314" s="21">
        <v>1.1020542588084936E-3</v>
      </c>
      <c r="X314" s="21">
        <v>4.6487670624628663E-4</v>
      </c>
      <c r="Y314" s="21">
        <v>4.7730812802910805E-3</v>
      </c>
      <c r="Z314" s="21">
        <v>1.9786775023626752E-3</v>
      </c>
      <c r="AA314" s="21">
        <v>4.6015963554382324</v>
      </c>
      <c r="AC314" s="23">
        <v>0.60280001163482666</v>
      </c>
      <c r="AD314" s="23">
        <v>0.20665110647678375</v>
      </c>
      <c r="AE314" s="23">
        <v>0.80935001373291016</v>
      </c>
      <c r="AF314" s="23">
        <v>0.60280001163482666</v>
      </c>
      <c r="AG314" s="23">
        <v>0.80935001373291016</v>
      </c>
      <c r="AH314" s="23">
        <v>1.9953886512666941E-3</v>
      </c>
      <c r="AI314" s="23">
        <v>1.54956488404423E-3</v>
      </c>
      <c r="AJ314" s="23">
        <v>5.3256126120686531E-3</v>
      </c>
      <c r="AK314" s="23">
        <v>3.1888372532570173E-3</v>
      </c>
      <c r="AL314" s="23">
        <v>48.418972015380859</v>
      </c>
      <c r="AN314" s="25">
        <v>0.45886999368667603</v>
      </c>
      <c r="AO314" s="25">
        <v>3.5669163335114717E-3</v>
      </c>
      <c r="AP314" s="25">
        <v>13.869549285452546</v>
      </c>
      <c r="AQ314" s="25">
        <v>3.8795277941972017E-3</v>
      </c>
      <c r="AR314" s="25">
        <v>3.749299626635067E-3</v>
      </c>
      <c r="AS314" s="25">
        <v>55.760883331298828</v>
      </c>
      <c r="AU314" s="28">
        <v>12423.779296875</v>
      </c>
      <c r="AV314" s="28">
        <v>4.2207536697387695</v>
      </c>
      <c r="AW314" s="28">
        <v>0.62538999319076538</v>
      </c>
      <c r="AX314" s="29">
        <v>119</v>
      </c>
      <c r="AY314" s="28">
        <v>12423.779296875</v>
      </c>
      <c r="AZ314" s="28">
        <v>24.233636856079102</v>
      </c>
      <c r="BA314" s="28">
        <v>4.1913364082574844E-2</v>
      </c>
      <c r="BC314" s="34">
        <v>16539.30078125</v>
      </c>
      <c r="BD314" s="35">
        <v>318.09683227539062</v>
      </c>
      <c r="BE314" s="35">
        <v>1.692354679107666</v>
      </c>
      <c r="BF314" s="33">
        <v>167</v>
      </c>
    </row>
    <row r="315" spans="1:58">
      <c r="A315" s="7">
        <v>314</v>
      </c>
      <c r="C315" s="11" t="s">
        <v>5</v>
      </c>
      <c r="D315" s="11" t="s">
        <v>9</v>
      </c>
      <c r="E315" s="11" t="s">
        <v>13</v>
      </c>
      <c r="F315" s="11" t="s">
        <v>26</v>
      </c>
      <c r="G315" s="11" t="s">
        <v>43</v>
      </c>
      <c r="H315" s="15" t="s">
        <v>352</v>
      </c>
      <c r="I315" s="11" t="s">
        <v>752</v>
      </c>
      <c r="J315" s="11">
        <v>83733000</v>
      </c>
      <c r="K315" s="11">
        <v>83733</v>
      </c>
      <c r="L315" s="12">
        <v>17089</v>
      </c>
      <c r="M315" s="12">
        <v>17627.740234375</v>
      </c>
      <c r="N315" s="13">
        <v>0.53400000000000003</v>
      </c>
      <c r="P315" s="20">
        <v>10640.7998046875</v>
      </c>
      <c r="Q315" s="20">
        <v>12226</v>
      </c>
      <c r="R315" s="20">
        <v>2264</v>
      </c>
      <c r="S315" s="20">
        <v>2264</v>
      </c>
      <c r="T315" s="20">
        <v>1372</v>
      </c>
      <c r="U315" s="20">
        <v>1372</v>
      </c>
      <c r="V315" s="21">
        <v>7.8967469744384289E-4</v>
      </c>
      <c r="W315" s="21">
        <v>2.3763165809214115E-3</v>
      </c>
      <c r="X315" s="21">
        <v>4.2099235579371452E-3</v>
      </c>
      <c r="Y315" s="21">
        <v>2.461905125528574E-3</v>
      </c>
      <c r="Z315" s="21">
        <v>2.2714769713859679E-3</v>
      </c>
      <c r="AA315" s="21">
        <v>5.2825284004211426</v>
      </c>
      <c r="AC315" s="23">
        <v>0.60364001989364624</v>
      </c>
      <c r="AD315" s="23">
        <v>0.69356590509414673</v>
      </c>
      <c r="AE315" s="23">
        <v>1.5718400478363037</v>
      </c>
      <c r="AF315" s="23">
        <v>0.60364001989364624</v>
      </c>
      <c r="AG315" s="23">
        <v>1</v>
      </c>
      <c r="AH315" s="23">
        <v>1.9981693476438522E-3</v>
      </c>
      <c r="AI315" s="23">
        <v>5.2006756886839867E-3</v>
      </c>
      <c r="AJ315" s="23">
        <v>6.580110639333725E-3</v>
      </c>
      <c r="AK315" s="23">
        <v>4.9318366704430051E-3</v>
      </c>
      <c r="AL315" s="23">
        <v>74.884498596191406</v>
      </c>
      <c r="AN315" s="25">
        <v>0.39899998903274536</v>
      </c>
      <c r="AO315" s="25">
        <v>3.101531183347106E-3</v>
      </c>
      <c r="AP315" s="25">
        <v>7.2805755395683462</v>
      </c>
      <c r="AQ315" s="25">
        <v>2.0364897791296244E-3</v>
      </c>
      <c r="AR315" s="25">
        <v>2.4801663805722055E-3</v>
      </c>
      <c r="AS315" s="25">
        <v>36.885890960693359</v>
      </c>
      <c r="AU315" s="28">
        <v>14591.3017578125</v>
      </c>
      <c r="AV315" s="28">
        <v>4.957129955291748</v>
      </c>
      <c r="AW315" s="28">
        <v>0.69523030519485474</v>
      </c>
      <c r="AX315" s="29">
        <v>105</v>
      </c>
      <c r="AY315" s="28">
        <v>14591.3017578125</v>
      </c>
      <c r="AZ315" s="28">
        <v>28.461574554443359</v>
      </c>
      <c r="BA315" s="28">
        <v>0.59079611301422119</v>
      </c>
      <c r="BC315" s="34">
        <v>10640.7998046875</v>
      </c>
      <c r="BD315" s="35">
        <v>2508.33056640625</v>
      </c>
      <c r="BE315" s="35">
        <v>13.344944953918457</v>
      </c>
      <c r="BF315" s="33">
        <v>96</v>
      </c>
    </row>
    <row r="316" spans="1:58">
      <c r="A316" s="7">
        <v>315</v>
      </c>
      <c r="C316" s="11" t="s">
        <v>5</v>
      </c>
      <c r="D316" s="11" t="s">
        <v>9</v>
      </c>
      <c r="E316" s="11" t="s">
        <v>13</v>
      </c>
      <c r="F316" s="11" t="s">
        <v>26</v>
      </c>
      <c r="G316" s="11" t="s">
        <v>43</v>
      </c>
      <c r="H316" s="15" t="s">
        <v>353</v>
      </c>
      <c r="I316" s="11" t="s">
        <v>753</v>
      </c>
      <c r="J316" s="11">
        <v>83734000</v>
      </c>
      <c r="K316" s="11">
        <v>83734</v>
      </c>
      <c r="L316" s="12">
        <v>31097</v>
      </c>
      <c r="M316" s="12">
        <v>32077.3515625</v>
      </c>
      <c r="N316" s="13">
        <v>89.534000000000006</v>
      </c>
      <c r="P316" s="20">
        <v>19335.80078125</v>
      </c>
      <c r="Q316" s="20">
        <v>19336</v>
      </c>
      <c r="R316" s="20">
        <v>4114</v>
      </c>
      <c r="S316" s="20">
        <v>4114</v>
      </c>
      <c r="T316" s="20">
        <v>2502</v>
      </c>
      <c r="U316" s="20">
        <v>2502</v>
      </c>
      <c r="V316" s="21">
        <v>1.4349478296935558E-3</v>
      </c>
      <c r="W316" s="21">
        <v>3.7582577206194401E-3</v>
      </c>
      <c r="X316" s="21">
        <v>7.6500112190842628E-3</v>
      </c>
      <c r="Y316" s="21">
        <v>4.4895675964653492E-3</v>
      </c>
      <c r="Z316" s="21">
        <v>4.038758438449511E-3</v>
      </c>
      <c r="AA316" s="21">
        <v>9.3925037384033203</v>
      </c>
      <c r="AC316" s="23">
        <v>0.60278999805450439</v>
      </c>
      <c r="AD316" s="23">
        <v>0.60279291868209839</v>
      </c>
      <c r="AE316" s="23">
        <v>1.5739500522613525</v>
      </c>
      <c r="AF316" s="23">
        <v>0.60278999805450439</v>
      </c>
      <c r="AG316" s="23">
        <v>1</v>
      </c>
      <c r="AH316" s="23">
        <v>1.9953555893152952E-3</v>
      </c>
      <c r="AI316" s="23">
        <v>4.5200181193649769E-3</v>
      </c>
      <c r="AJ316" s="23">
        <v>6.580110639333725E-3</v>
      </c>
      <c r="AK316" s="23">
        <v>4.7007157478129048E-3</v>
      </c>
      <c r="AL316" s="23">
        <v>71.37518310546875</v>
      </c>
      <c r="AN316" s="25">
        <v>0.38144999742507935</v>
      </c>
      <c r="AO316" s="25">
        <v>2.9651105869561434E-3</v>
      </c>
      <c r="AP316" s="25">
        <v>2.6392961876832843</v>
      </c>
      <c r="AQ316" s="25">
        <v>7.3825201252475381E-4</v>
      </c>
      <c r="AR316" s="25">
        <v>1.6659202142346276E-3</v>
      </c>
      <c r="AS316" s="25">
        <v>24.776142120361328</v>
      </c>
      <c r="AU316" s="28">
        <v>16609.71875</v>
      </c>
      <c r="AV316" s="28">
        <v>5.6428508758544922</v>
      </c>
      <c r="AW316" s="28">
        <v>0.75149857997894287</v>
      </c>
      <c r="AX316" s="29">
        <v>98</v>
      </c>
      <c r="AY316" s="28">
        <v>16609.71875</v>
      </c>
      <c r="AZ316" s="28">
        <v>32.398666381835938</v>
      </c>
      <c r="BA316" s="28">
        <v>0.58996140956878662</v>
      </c>
      <c r="BC316" s="34">
        <v>19335.80078125</v>
      </c>
      <c r="BD316" s="35">
        <v>4351.34375</v>
      </c>
      <c r="BE316" s="35">
        <v>23.150236129760742</v>
      </c>
      <c r="BF316" s="33">
        <v>65</v>
      </c>
    </row>
    <row r="317" spans="1:58">
      <c r="A317" s="7">
        <v>316</v>
      </c>
      <c r="C317" s="11" t="s">
        <v>5</v>
      </c>
      <c r="D317" s="11" t="s">
        <v>9</v>
      </c>
      <c r="E317" s="11" t="s">
        <v>13</v>
      </c>
      <c r="F317" s="11" t="s">
        <v>26</v>
      </c>
      <c r="G317" s="11" t="s">
        <v>43</v>
      </c>
      <c r="H317" s="15" t="s">
        <v>354</v>
      </c>
      <c r="I317" s="11" t="s">
        <v>754</v>
      </c>
      <c r="J317" s="11">
        <v>83735000</v>
      </c>
      <c r="K317" s="11">
        <v>83735</v>
      </c>
      <c r="L317" s="12">
        <v>14694</v>
      </c>
      <c r="M317" s="12">
        <v>15157.2373046875</v>
      </c>
      <c r="N317" s="13">
        <v>19.402000000000001</v>
      </c>
      <c r="P317" s="20">
        <v>9136.7998046875</v>
      </c>
      <c r="Q317" s="20">
        <v>11140</v>
      </c>
      <c r="R317" s="20">
        <v>2063</v>
      </c>
      <c r="S317" s="20">
        <v>2063</v>
      </c>
      <c r="T317" s="20">
        <v>1191</v>
      </c>
      <c r="U317" s="20">
        <v>1191</v>
      </c>
      <c r="V317" s="21">
        <v>6.7805993603542447E-4</v>
      </c>
      <c r="W317" s="21">
        <v>2.1652353461831808E-3</v>
      </c>
      <c r="X317" s="21">
        <v>3.8361626211553812E-3</v>
      </c>
      <c r="Y317" s="21">
        <v>2.1371201146394014E-3</v>
      </c>
      <c r="Z317" s="21">
        <v>2.027330694064603E-3</v>
      </c>
      <c r="AA317" s="21">
        <v>4.7147436141967773</v>
      </c>
      <c r="AC317" s="23">
        <v>0.60280001163482666</v>
      </c>
      <c r="AD317" s="23">
        <v>0.73496240377426147</v>
      </c>
      <c r="AE317" s="23">
        <v>1.6382499933242798</v>
      </c>
      <c r="AF317" s="23">
        <v>0.60280001163482666</v>
      </c>
      <c r="AG317" s="23">
        <v>1</v>
      </c>
      <c r="AH317" s="23">
        <v>1.9953886512666941E-3</v>
      </c>
      <c r="AI317" s="23">
        <v>5.511085968464613E-3</v>
      </c>
      <c r="AJ317" s="23">
        <v>6.580110639333725E-3</v>
      </c>
      <c r="AK317" s="23">
        <v>5.0361903597699407E-3</v>
      </c>
      <c r="AL317" s="23">
        <v>76.468994140625</v>
      </c>
      <c r="AN317" s="25">
        <v>0.52806001901626587</v>
      </c>
      <c r="AO317" s="25">
        <v>4.1047483682632446E-3</v>
      </c>
      <c r="AP317" s="25">
        <v>11.392884178652537</v>
      </c>
      <c r="AQ317" s="25">
        <v>3.1867660582065582E-3</v>
      </c>
      <c r="AR317" s="25">
        <v>3.5691805539224378E-3</v>
      </c>
      <c r="AS317" s="25">
        <v>53.082088470458984</v>
      </c>
      <c r="AU317" s="28">
        <v>19137.775390625</v>
      </c>
      <c r="AV317" s="28">
        <v>6.5017123222351074</v>
      </c>
      <c r="AW317" s="28">
        <v>0.81302773952484131</v>
      </c>
      <c r="AX317" s="29">
        <v>82</v>
      </c>
      <c r="AY317" s="28">
        <v>19137.775390625</v>
      </c>
      <c r="AZ317" s="28">
        <v>37.329856872558594</v>
      </c>
      <c r="BA317" s="28">
        <v>0.62609034776687622</v>
      </c>
      <c r="BC317" s="34">
        <v>9136.7998046875</v>
      </c>
      <c r="BD317" s="35">
        <v>3020.747314453125</v>
      </c>
      <c r="BE317" s="35">
        <v>16.071130752563477</v>
      </c>
      <c r="BF317" s="33">
        <v>92</v>
      </c>
    </row>
    <row r="318" spans="1:58">
      <c r="A318" s="7">
        <v>317</v>
      </c>
      <c r="C318" s="11" t="s">
        <v>5</v>
      </c>
      <c r="D318" s="11" t="s">
        <v>9</v>
      </c>
      <c r="E318" s="11" t="s">
        <v>13</v>
      </c>
      <c r="F318" s="11" t="s">
        <v>26</v>
      </c>
      <c r="G318" s="11" t="s">
        <v>43</v>
      </c>
      <c r="H318" s="15" t="s">
        <v>355</v>
      </c>
      <c r="I318" s="11" t="s">
        <v>755</v>
      </c>
      <c r="J318" s="11">
        <v>83736000</v>
      </c>
      <c r="K318" s="11">
        <v>83736</v>
      </c>
      <c r="L318" s="12">
        <v>27224</v>
      </c>
      <c r="M318" s="12">
        <v>28082.25390625</v>
      </c>
      <c r="N318" s="13">
        <v>17.512</v>
      </c>
      <c r="P318" s="20">
        <v>16924.69921875</v>
      </c>
      <c r="Q318" s="20">
        <v>13505.400390625</v>
      </c>
      <c r="R318" s="20">
        <v>2501</v>
      </c>
      <c r="S318" s="20">
        <v>2501</v>
      </c>
      <c r="T318" s="20">
        <v>1191</v>
      </c>
      <c r="U318" s="20">
        <v>1191</v>
      </c>
      <c r="V318" s="21">
        <v>1.2560152681544423E-3</v>
      </c>
      <c r="W318" s="21">
        <v>2.6249883230775595E-3</v>
      </c>
      <c r="X318" s="21">
        <v>4.6506263315677643E-3</v>
      </c>
      <c r="Y318" s="21">
        <v>2.1371201146394014E-3</v>
      </c>
      <c r="Z318" s="21">
        <v>2.4851272896135529E-3</v>
      </c>
      <c r="AA318" s="21">
        <v>5.7793917655944824</v>
      </c>
      <c r="AC318" s="23">
        <v>0.6026800274848938</v>
      </c>
      <c r="AD318" s="23">
        <v>0.48092293739318848</v>
      </c>
      <c r="AE318" s="23">
        <v>1.0034600496292114</v>
      </c>
      <c r="AF318" s="23">
        <v>0.6026800274848938</v>
      </c>
      <c r="AG318" s="23">
        <v>1</v>
      </c>
      <c r="AH318" s="23">
        <v>1.9949916750192642E-3</v>
      </c>
      <c r="AI318" s="23">
        <v>3.606181126087904E-3</v>
      </c>
      <c r="AJ318" s="23">
        <v>6.580110639333725E-3</v>
      </c>
      <c r="AK318" s="23">
        <v>4.3912976689535772E-3</v>
      </c>
      <c r="AL318" s="23">
        <v>66.677009582519531</v>
      </c>
      <c r="AN318" s="25">
        <v>0.30959001183509827</v>
      </c>
      <c r="AO318" s="25">
        <v>2.4065240286290646E-3</v>
      </c>
      <c r="AP318" s="25">
        <v>6.8810916179337225</v>
      </c>
      <c r="AQ318" s="25">
        <v>1.92474783398211E-3</v>
      </c>
      <c r="AR318" s="25">
        <v>2.1254469090137996E-3</v>
      </c>
      <c r="AS318" s="25">
        <v>31.610382080078125</v>
      </c>
      <c r="AU318" s="28">
        <v>12181.1416015625</v>
      </c>
      <c r="AV318" s="28">
        <v>4.1383218765258789</v>
      </c>
      <c r="AW318" s="28">
        <v>0.61682426929473877</v>
      </c>
      <c r="AX318" s="29">
        <v>120</v>
      </c>
      <c r="AY318" s="28">
        <v>12181.1416015625</v>
      </c>
      <c r="AZ318" s="28">
        <v>23.760351181030273</v>
      </c>
      <c r="BA318" s="28">
        <v>0.40967509150505066</v>
      </c>
      <c r="BC318" s="34">
        <v>16924.69921875</v>
      </c>
      <c r="BD318" s="35">
        <v>2146.581787109375</v>
      </c>
      <c r="BE318" s="35">
        <v>11.420351982116699</v>
      </c>
      <c r="BF318" s="33">
        <v>104</v>
      </c>
    </row>
    <row r="319" spans="1:58">
      <c r="A319" s="7">
        <v>318</v>
      </c>
      <c r="C319" s="11" t="s">
        <v>5</v>
      </c>
      <c r="D319" s="11" t="s">
        <v>9</v>
      </c>
      <c r="E319" s="11" t="s">
        <v>13</v>
      </c>
      <c r="F319" s="11" t="s">
        <v>26</v>
      </c>
      <c r="G319" s="11" t="s">
        <v>43</v>
      </c>
      <c r="H319" s="15" t="s">
        <v>356</v>
      </c>
      <c r="I319" s="11" t="s">
        <v>756</v>
      </c>
      <c r="J319" s="11">
        <v>83738000</v>
      </c>
      <c r="K319" s="11">
        <v>83738</v>
      </c>
      <c r="L319" s="12">
        <v>191200</v>
      </c>
      <c r="M319" s="12">
        <v>197227.703125</v>
      </c>
      <c r="N319" s="13">
        <v>5.6539999999999999</v>
      </c>
      <c r="P319" s="20">
        <v>66420.3984375</v>
      </c>
      <c r="Q319" s="20">
        <v>51893.3984375</v>
      </c>
      <c r="R319" s="20">
        <v>14132</v>
      </c>
      <c r="S319" s="20">
        <v>14132</v>
      </c>
      <c r="T319" s="20">
        <v>26549</v>
      </c>
      <c r="U319" s="20">
        <v>26549</v>
      </c>
      <c r="V319" s="21">
        <v>4.9291886389255524E-3</v>
      </c>
      <c r="W319" s="21">
        <v>1.0086303576827049E-2</v>
      </c>
      <c r="X319" s="21">
        <v>2.6278549805283546E-2</v>
      </c>
      <c r="Y319" s="21">
        <v>4.7639299184083939E-2</v>
      </c>
      <c r="Z319" s="21">
        <v>2.1984887036044932E-2</v>
      </c>
      <c r="AA319" s="21">
        <v>51.127876281738281</v>
      </c>
      <c r="AC319" s="23">
        <v>0.33676999807357788</v>
      </c>
      <c r="AD319" s="23">
        <v>0.26311415433883667</v>
      </c>
      <c r="AE319" s="23">
        <v>2.8173999786376953</v>
      </c>
      <c r="AF319" s="23">
        <v>0.33676999807357788</v>
      </c>
      <c r="AG319" s="23">
        <v>1</v>
      </c>
      <c r="AH319" s="23">
        <v>1.1147761251777411E-3</v>
      </c>
      <c r="AI319" s="23">
        <v>1.9729507621377707E-3</v>
      </c>
      <c r="AJ319" s="23">
        <v>6.580110639333725E-3</v>
      </c>
      <c r="AK319" s="23">
        <v>3.6115226711112701E-3</v>
      </c>
      <c r="AL319" s="23">
        <v>54.836986541748047</v>
      </c>
      <c r="AN319" s="25">
        <v>0.20550000667572021</v>
      </c>
      <c r="AO319" s="25">
        <v>1.5974052948877215E-3</v>
      </c>
      <c r="AP319" s="25">
        <v>11.335789220789621</v>
      </c>
      <c r="AQ319" s="25">
        <v>3.170795738697052E-3</v>
      </c>
      <c r="AR319" s="25">
        <v>2.5153503052263632E-3</v>
      </c>
      <c r="AS319" s="25">
        <v>37.409160614013672</v>
      </c>
      <c r="AU319" s="28">
        <v>104884.015625</v>
      </c>
      <c r="AV319" s="28">
        <v>35.632442474365234</v>
      </c>
      <c r="AW319" s="28">
        <v>1.5518455505371094</v>
      </c>
      <c r="AX319" s="29">
        <v>1</v>
      </c>
      <c r="AY319" s="28">
        <v>51266.671875</v>
      </c>
      <c r="AZ319" s="28">
        <v>100</v>
      </c>
      <c r="BA319" s="28">
        <v>0.32960480451583862</v>
      </c>
      <c r="BC319" s="34">
        <v>66420.3984375</v>
      </c>
      <c r="BD319" s="35">
        <v>4498.9052734375</v>
      </c>
      <c r="BE319" s="35">
        <v>23.935300827026367</v>
      </c>
      <c r="BF319" s="33">
        <v>59</v>
      </c>
    </row>
    <row r="320" spans="1:58">
      <c r="A320" s="7">
        <v>319</v>
      </c>
      <c r="C320" s="11" t="s">
        <v>5</v>
      </c>
      <c r="D320" s="11" t="s">
        <v>9</v>
      </c>
      <c r="E320" s="11" t="s">
        <v>13</v>
      </c>
      <c r="F320" s="11" t="s">
        <v>26</v>
      </c>
      <c r="G320" s="11" t="s">
        <v>43</v>
      </c>
      <c r="H320" s="15" t="s">
        <v>357</v>
      </c>
      <c r="I320" s="11" t="s">
        <v>757</v>
      </c>
      <c r="J320" s="11">
        <v>83739000</v>
      </c>
      <c r="K320" s="11">
        <v>83739</v>
      </c>
      <c r="L320" s="12">
        <v>62727</v>
      </c>
      <c r="M320" s="12">
        <v>64704.5078125</v>
      </c>
      <c r="N320" s="13">
        <v>9.1159999999999997</v>
      </c>
      <c r="P320" s="20">
        <v>39245</v>
      </c>
      <c r="Q320" s="20">
        <v>80546</v>
      </c>
      <c r="R320" s="20">
        <v>13481</v>
      </c>
      <c r="S320" s="20">
        <v>13481</v>
      </c>
      <c r="T320" s="20">
        <v>1435</v>
      </c>
      <c r="U320" s="20">
        <v>1435</v>
      </c>
      <c r="V320" s="21">
        <v>2.9124487191438675E-3</v>
      </c>
      <c r="W320" s="21">
        <v>1.5655389055609703E-2</v>
      </c>
      <c r="X320" s="21">
        <v>2.50680111348629E-2</v>
      </c>
      <c r="Y320" s="21">
        <v>2.574951620772481E-3</v>
      </c>
      <c r="Z320" s="21">
        <v>9.946046000750006E-3</v>
      </c>
      <c r="AA320" s="21">
        <v>23.130443572998047</v>
      </c>
      <c r="AC320" s="23">
        <v>0.60653001070022583</v>
      </c>
      <c r="AD320" s="23">
        <v>1.2448282241821289</v>
      </c>
      <c r="AE320" s="23">
        <v>1.7483400106430054</v>
      </c>
      <c r="AF320" s="23">
        <v>0.60653001070022583</v>
      </c>
      <c r="AG320" s="23">
        <v>1</v>
      </c>
      <c r="AH320" s="23">
        <v>2.0077358931303024E-3</v>
      </c>
      <c r="AI320" s="23">
        <v>9.3342941254377365E-3</v>
      </c>
      <c r="AJ320" s="23">
        <v>6.580110639333725E-3</v>
      </c>
      <c r="AK320" s="23">
        <v>6.3334897376682246E-3</v>
      </c>
      <c r="AL320" s="23">
        <v>96.16705322265625</v>
      </c>
      <c r="AN320" s="25">
        <v>0.23865999281406403</v>
      </c>
      <c r="AO320" s="25">
        <v>1.8551665125414729E-3</v>
      </c>
      <c r="AP320" s="25">
        <v>9.3110057500252204</v>
      </c>
      <c r="AQ320" s="25">
        <v>2.6044324040412903E-3</v>
      </c>
      <c r="AR320" s="25">
        <v>2.2923020558678945E-3</v>
      </c>
      <c r="AS320" s="25">
        <v>34.091911315917969</v>
      </c>
      <c r="AU320" s="28">
        <v>75833.59375</v>
      </c>
      <c r="AV320" s="28">
        <v>25.763088226318359</v>
      </c>
      <c r="AW320" s="28">
        <v>1.4109978675842285</v>
      </c>
      <c r="AX320" s="29">
        <v>1</v>
      </c>
      <c r="AY320" s="28">
        <v>51266.671875</v>
      </c>
      <c r="AZ320" s="28">
        <v>100</v>
      </c>
      <c r="BA320" s="28">
        <v>0.95839691162109375</v>
      </c>
      <c r="BC320" s="34">
        <v>39245</v>
      </c>
      <c r="BD320" s="35">
        <v>8976.5478515625</v>
      </c>
      <c r="BE320" s="35">
        <v>47.757480621337891</v>
      </c>
      <c r="BF320" s="33">
        <v>13</v>
      </c>
    </row>
    <row r="321" spans="1:58">
      <c r="A321" s="7">
        <v>320</v>
      </c>
      <c r="C321" s="11" t="s">
        <v>5</v>
      </c>
      <c r="D321" s="11" t="s">
        <v>9</v>
      </c>
      <c r="E321" s="11" t="s">
        <v>13</v>
      </c>
      <c r="F321" s="11" t="s">
        <v>26</v>
      </c>
      <c r="G321" s="11" t="s">
        <v>43</v>
      </c>
      <c r="H321" s="15" t="s">
        <v>358</v>
      </c>
      <c r="I321" s="11" t="s">
        <v>758</v>
      </c>
      <c r="J321" s="11">
        <v>83740000</v>
      </c>
      <c r="K321" s="11">
        <v>83740</v>
      </c>
      <c r="L321" s="12">
        <v>54163</v>
      </c>
      <c r="M321" s="12">
        <v>55870.51953125</v>
      </c>
      <c r="N321" s="13">
        <v>11.016999999999999</v>
      </c>
      <c r="P321" s="20">
        <v>33675.5</v>
      </c>
      <c r="Q321" s="20">
        <v>38691</v>
      </c>
      <c r="R321" s="20">
        <v>7165</v>
      </c>
      <c r="S321" s="20">
        <v>7165</v>
      </c>
      <c r="T321" s="20">
        <v>4359</v>
      </c>
      <c r="U321" s="20">
        <v>4359</v>
      </c>
      <c r="V321" s="21">
        <v>2.4991251993924379E-3</v>
      </c>
      <c r="W321" s="21">
        <v>7.5202081352472305E-3</v>
      </c>
      <c r="X321" s="21">
        <v>1.3323366641998291E-2</v>
      </c>
      <c r="Y321" s="21">
        <v>7.8217526897788048E-3</v>
      </c>
      <c r="Z321" s="21">
        <v>7.1967271798547734E-3</v>
      </c>
      <c r="AA321" s="21">
        <v>16.736650466918945</v>
      </c>
      <c r="AC321" s="23">
        <v>0.60273998975753784</v>
      </c>
      <c r="AD321" s="23">
        <v>0.6925119161605835</v>
      </c>
      <c r="AE321" s="23">
        <v>1.5741499662399292</v>
      </c>
      <c r="AF321" s="23">
        <v>0.60273998975753784</v>
      </c>
      <c r="AG321" s="23">
        <v>1</v>
      </c>
      <c r="AH321" s="23">
        <v>1.9951900467276573E-3</v>
      </c>
      <c r="AI321" s="23">
        <v>5.1927724853157997E-3</v>
      </c>
      <c r="AJ321" s="23">
        <v>6.580110639333725E-3</v>
      </c>
      <c r="AK321" s="23">
        <v>4.9283933736740575E-3</v>
      </c>
      <c r="AL321" s="23">
        <v>74.83221435546875</v>
      </c>
      <c r="AN321" s="25">
        <v>0.21661999821662903</v>
      </c>
      <c r="AO321" s="25">
        <v>1.6838439041748643E-3</v>
      </c>
      <c r="AP321" s="25">
        <v>5.8805970149253737</v>
      </c>
      <c r="AQ321" s="25">
        <v>1.6448940150439739E-3</v>
      </c>
      <c r="AR321" s="25">
        <v>1.6611198203203949E-3</v>
      </c>
      <c r="AS321" s="25">
        <v>24.704748153686523</v>
      </c>
      <c r="AU321" s="28">
        <v>30941.23046875</v>
      </c>
      <c r="AV321" s="28">
        <v>10.511721611022949</v>
      </c>
      <c r="AW321" s="28">
        <v>1.0216737985610962</v>
      </c>
      <c r="AX321" s="29">
        <v>47</v>
      </c>
      <c r="AY321" s="28">
        <v>30941.23046875</v>
      </c>
      <c r="AZ321" s="28">
        <v>60.353500366210937</v>
      </c>
      <c r="BA321" s="28">
        <v>0.58991754055023193</v>
      </c>
      <c r="BC321" s="34">
        <v>33675.5</v>
      </c>
      <c r="BD321" s="35">
        <v>4303.32275390625</v>
      </c>
      <c r="BE321" s="35">
        <v>22.894752502441406</v>
      </c>
      <c r="BF321" s="33">
        <v>68</v>
      </c>
    </row>
    <row r="322" spans="1:58">
      <c r="A322" s="7">
        <v>321</v>
      </c>
      <c r="C322" s="11" t="s">
        <v>5</v>
      </c>
      <c r="D322" s="11" t="s">
        <v>9</v>
      </c>
      <c r="E322" s="11" t="s">
        <v>13</v>
      </c>
      <c r="F322" s="11" t="s">
        <v>26</v>
      </c>
      <c r="G322" s="11" t="s">
        <v>43</v>
      </c>
      <c r="H322" s="15" t="s">
        <v>359</v>
      </c>
      <c r="I322" s="11" t="s">
        <v>759</v>
      </c>
      <c r="J322" s="11">
        <v>83741000</v>
      </c>
      <c r="K322" s="11">
        <v>83741</v>
      </c>
      <c r="L322" s="12">
        <v>16649</v>
      </c>
      <c r="M322" s="12">
        <v>17173.869140625</v>
      </c>
      <c r="N322" s="13">
        <v>4.2210000000000001</v>
      </c>
      <c r="P322" s="20">
        <v>10349.400390625</v>
      </c>
      <c r="Q322" s="20">
        <v>18117</v>
      </c>
      <c r="R322" s="20">
        <v>3355</v>
      </c>
      <c r="S322" s="20">
        <v>3355</v>
      </c>
      <c r="T322" s="20">
        <v>298</v>
      </c>
      <c r="U322" s="20">
        <v>298</v>
      </c>
      <c r="V322" s="21">
        <v>7.6804938726127148E-4</v>
      </c>
      <c r="W322" s="21">
        <v>3.5213257651776075E-3</v>
      </c>
      <c r="X322" s="21">
        <v>6.2386454083025455E-3</v>
      </c>
      <c r="Y322" s="21">
        <v>5.3472863510251045E-4</v>
      </c>
      <c r="Z322" s="21">
        <v>2.399451990337283E-3</v>
      </c>
      <c r="AA322" s="21">
        <v>5.580146312713623</v>
      </c>
      <c r="AC322" s="23">
        <v>0.60262000560760498</v>
      </c>
      <c r="AD322" s="23">
        <v>1.0549166202545166</v>
      </c>
      <c r="AE322" s="23">
        <v>1.6236499547958374</v>
      </c>
      <c r="AF322" s="23">
        <v>0.60262000560760498</v>
      </c>
      <c r="AG322" s="23">
        <v>1</v>
      </c>
      <c r="AH322" s="23">
        <v>1.9947928376495838E-3</v>
      </c>
      <c r="AI322" s="23">
        <v>7.9102497547864914E-3</v>
      </c>
      <c r="AJ322" s="23">
        <v>6.580110639333725E-3</v>
      </c>
      <c r="AK322" s="23">
        <v>5.8481285584864552E-3</v>
      </c>
      <c r="AL322" s="23">
        <v>88.797378540039063</v>
      </c>
      <c r="AN322" s="25">
        <v>0.51372998952865601</v>
      </c>
      <c r="AO322" s="25">
        <v>3.9933575317263603E-3</v>
      </c>
      <c r="AP322" s="25">
        <v>21.317280453257791</v>
      </c>
      <c r="AQ322" s="25">
        <v>5.9627736918628216E-3</v>
      </c>
      <c r="AR322" s="25">
        <v>5.1423512507301795E-3</v>
      </c>
      <c r="AS322" s="25">
        <v>76.478828430175781</v>
      </c>
      <c r="AU322" s="28">
        <v>37895.44140625</v>
      </c>
      <c r="AV322" s="28">
        <v>12.874288558959961</v>
      </c>
      <c r="AW322" s="28">
        <v>1.1097232103347778</v>
      </c>
      <c r="AX322" s="29">
        <v>32</v>
      </c>
      <c r="AY322" s="28">
        <v>37895.44140625</v>
      </c>
      <c r="AZ322" s="28">
        <v>73.918281555175781</v>
      </c>
      <c r="BA322" s="28">
        <v>0.8986327052116394</v>
      </c>
      <c r="BC322" s="34">
        <v>10349.400390625</v>
      </c>
      <c r="BD322" s="35">
        <v>4777.84814453125</v>
      </c>
      <c r="BE322" s="35">
        <v>25.419345855712891</v>
      </c>
      <c r="BF322" s="33">
        <v>55</v>
      </c>
    </row>
    <row r="323" spans="1:58">
      <c r="A323" s="7">
        <v>322</v>
      </c>
      <c r="C323" s="11" t="s">
        <v>5</v>
      </c>
      <c r="D323" s="11" t="s">
        <v>9</v>
      </c>
      <c r="E323" s="11" t="s">
        <v>13</v>
      </c>
      <c r="F323" s="11" t="s">
        <v>26</v>
      </c>
      <c r="G323" s="11" t="s">
        <v>43</v>
      </c>
      <c r="H323" s="15" t="s">
        <v>214</v>
      </c>
      <c r="I323" s="11" t="s">
        <v>760</v>
      </c>
      <c r="J323" s="11">
        <v>83742000</v>
      </c>
      <c r="K323" s="11">
        <v>83742</v>
      </c>
      <c r="L323" s="12">
        <v>28554</v>
      </c>
      <c r="M323" s="12">
        <v>29454.181640625</v>
      </c>
      <c r="N323" s="13">
        <v>30.803999999999998</v>
      </c>
      <c r="P323" s="20">
        <v>17751.900390625</v>
      </c>
      <c r="Q323" s="20">
        <v>15984</v>
      </c>
      <c r="R323" s="20">
        <v>2960</v>
      </c>
      <c r="S323" s="20">
        <v>2960</v>
      </c>
      <c r="T323" s="20">
        <v>2003</v>
      </c>
      <c r="U323" s="20">
        <v>2003</v>
      </c>
      <c r="V323" s="21">
        <v>1.3174035120755434E-3</v>
      </c>
      <c r="W323" s="21">
        <v>3.1067433301359415E-3</v>
      </c>
      <c r="X323" s="21">
        <v>5.5041401647031307E-3</v>
      </c>
      <c r="Y323" s="21">
        <v>3.5941661335527897E-3</v>
      </c>
      <c r="Z323" s="21">
        <v>3.1670663938164123E-3</v>
      </c>
      <c r="AA323" s="21">
        <v>7.3653039932250977</v>
      </c>
      <c r="AC323" s="23">
        <v>0.60269999504089355</v>
      </c>
      <c r="AD323" s="23">
        <v>0.54267334938049316</v>
      </c>
      <c r="AE323" s="23">
        <v>1.2860499620437622</v>
      </c>
      <c r="AF323" s="23">
        <v>0.60269999504089355</v>
      </c>
      <c r="AG323" s="23">
        <v>1</v>
      </c>
      <c r="AH323" s="23">
        <v>1.9950575660914183E-3</v>
      </c>
      <c r="AI323" s="23">
        <v>4.0692142210900784E-3</v>
      </c>
      <c r="AJ323" s="23">
        <v>6.580110639333725E-3</v>
      </c>
      <c r="AK323" s="23">
        <v>4.5480465108861546E-3</v>
      </c>
      <c r="AL323" s="23">
        <v>69.05706787109375</v>
      </c>
      <c r="AN323" s="25">
        <v>0.58799999952316284</v>
      </c>
      <c r="AO323" s="25">
        <v>4.5706778764724731E-3</v>
      </c>
      <c r="BA323" s="28">
        <v>0.46227732300758362</v>
      </c>
      <c r="BC323" s="34">
        <v>17751.900390625</v>
      </c>
      <c r="BD323" s="35">
        <v>4825.30517578125</v>
      </c>
      <c r="BE323" s="35">
        <v>25.671831130981445</v>
      </c>
      <c r="BF323" s="33">
        <v>52</v>
      </c>
    </row>
    <row r="324" spans="1:58">
      <c r="A324" s="7">
        <v>323</v>
      </c>
      <c r="C324" s="11" t="s">
        <v>5</v>
      </c>
      <c r="D324" s="11" t="s">
        <v>9</v>
      </c>
      <c r="E324" s="11" t="s">
        <v>13</v>
      </c>
      <c r="F324" s="11" t="s">
        <v>26</v>
      </c>
      <c r="G324" s="11" t="s">
        <v>43</v>
      </c>
      <c r="H324" s="15" t="s">
        <v>138</v>
      </c>
      <c r="I324" s="11" t="s">
        <v>761</v>
      </c>
      <c r="J324" s="11">
        <v>83743000</v>
      </c>
      <c r="K324" s="11">
        <v>83743</v>
      </c>
      <c r="L324" s="12">
        <v>17561</v>
      </c>
      <c r="M324" s="12">
        <v>18114.62109375</v>
      </c>
      <c r="N324" s="13">
        <v>26.218</v>
      </c>
      <c r="P324" s="20">
        <v>10918.099609375</v>
      </c>
      <c r="Q324" s="20">
        <v>12544</v>
      </c>
      <c r="R324" s="20">
        <v>2323</v>
      </c>
      <c r="S324" s="20">
        <v>2323</v>
      </c>
      <c r="T324" s="20">
        <v>1413</v>
      </c>
      <c r="U324" s="20">
        <v>1413</v>
      </c>
      <c r="V324" s="21">
        <v>8.1025366671383381E-4</v>
      </c>
      <c r="W324" s="21">
        <v>2.438124967738986E-3</v>
      </c>
      <c r="X324" s="21">
        <v>4.3196342885494232E-3</v>
      </c>
      <c r="Y324" s="21">
        <v>2.5354751851409674E-3</v>
      </c>
      <c r="Z324" s="21">
        <v>2.3331590468109861E-3</v>
      </c>
      <c r="AA324" s="21">
        <v>5.4259757995605469</v>
      </c>
      <c r="AC324" s="23">
        <v>0.60272002220153809</v>
      </c>
      <c r="AD324" s="23">
        <v>0.69247931241989136</v>
      </c>
      <c r="AE324" s="23">
        <v>1.5740499496459961</v>
      </c>
      <c r="AF324" s="23">
        <v>0.60272002220153809</v>
      </c>
      <c r="AG324" s="23">
        <v>1</v>
      </c>
      <c r="AH324" s="23">
        <v>1.9951239228248596E-3</v>
      </c>
      <c r="AI324" s="23">
        <v>5.1925280131399632E-3</v>
      </c>
      <c r="AJ324" s="23">
        <v>6.580110639333725E-3</v>
      </c>
      <c r="AK324" s="23">
        <v>4.9282935738536029E-3</v>
      </c>
      <c r="AL324" s="23">
        <v>74.830696105957031</v>
      </c>
      <c r="AN324" s="25">
        <v>0.49823001027107239</v>
      </c>
      <c r="AO324" s="25">
        <v>3.8728720974177122E-3</v>
      </c>
      <c r="AP324" s="25">
        <v>13.919894944189101</v>
      </c>
      <c r="AQ324" s="25">
        <v>3.8936100900173187E-3</v>
      </c>
      <c r="AR324" s="25">
        <v>3.8849710248683961E-3</v>
      </c>
      <c r="AS324" s="25">
        <v>57.778633117675781</v>
      </c>
      <c r="AU324" s="28">
        <v>23459.83203125</v>
      </c>
      <c r="AV324" s="28">
        <v>7.9700522422790527</v>
      </c>
      <c r="AW324" s="28">
        <v>0.90146118402481079</v>
      </c>
      <c r="AX324" s="29">
        <v>70</v>
      </c>
      <c r="AY324" s="28">
        <v>23459.83203125</v>
      </c>
      <c r="AZ324" s="28">
        <v>45.760395050048828</v>
      </c>
      <c r="BA324" s="28">
        <v>0.58989918231964111</v>
      </c>
      <c r="BC324" s="34">
        <v>10918.099609375</v>
      </c>
      <c r="BD324" s="35">
        <v>3208.88916015625</v>
      </c>
      <c r="BE324" s="35">
        <v>17.072092056274414</v>
      </c>
      <c r="BF324" s="33">
        <v>86</v>
      </c>
    </row>
    <row r="325" spans="1:58">
      <c r="A325" s="7">
        <v>324</v>
      </c>
      <c r="C325" s="11" t="s">
        <v>5</v>
      </c>
      <c r="D325" s="11" t="s">
        <v>9</v>
      </c>
      <c r="E325" s="11" t="s">
        <v>13</v>
      </c>
      <c r="F325" s="11" t="s">
        <v>26</v>
      </c>
      <c r="G325" s="11" t="s">
        <v>43</v>
      </c>
      <c r="H325" s="15" t="s">
        <v>265</v>
      </c>
      <c r="I325" s="11" t="s">
        <v>762</v>
      </c>
      <c r="J325" s="11">
        <v>83744000</v>
      </c>
      <c r="K325" s="11">
        <v>83744</v>
      </c>
      <c r="L325" s="12">
        <v>17427</v>
      </c>
      <c r="M325" s="12">
        <v>17976.396484375</v>
      </c>
      <c r="N325" s="13">
        <v>13.340999999999999</v>
      </c>
      <c r="P325" s="20">
        <v>10833.5</v>
      </c>
      <c r="Q325" s="20">
        <v>11243</v>
      </c>
      <c r="R325" s="20">
        <v>2082</v>
      </c>
      <c r="S325" s="20">
        <v>2082</v>
      </c>
      <c r="T325" s="20">
        <v>315</v>
      </c>
      <c r="U325" s="20">
        <v>315</v>
      </c>
      <c r="V325" s="21">
        <v>8.0397538840770721E-4</v>
      </c>
      <c r="W325" s="21">
        <v>2.1852550562471151E-3</v>
      </c>
      <c r="X325" s="21">
        <v>3.871493274345994E-3</v>
      </c>
      <c r="Y325" s="21">
        <v>5.6523329112678766E-4</v>
      </c>
      <c r="Z325" s="21">
        <v>1.662980867430596E-3</v>
      </c>
      <c r="AA325" s="21">
        <v>3.8674149513244629</v>
      </c>
      <c r="AC325" s="23">
        <v>0.602649986743927</v>
      </c>
      <c r="AD325" s="23">
        <v>0.62543123960494995</v>
      </c>
      <c r="AE325" s="23">
        <v>1.0177899599075317</v>
      </c>
      <c r="AF325" s="23">
        <v>0.602649986743927</v>
      </c>
      <c r="AG325" s="23">
        <v>1</v>
      </c>
      <c r="AH325" s="23">
        <v>1.9948920235037804E-3</v>
      </c>
      <c r="AI325" s="23">
        <v>4.6897707507014275E-3</v>
      </c>
      <c r="AJ325" s="23">
        <v>6.580110639333725E-3</v>
      </c>
      <c r="AK325" s="23">
        <v>4.7580557158029713E-3</v>
      </c>
      <c r="AL325" s="23">
        <v>72.245826721191406</v>
      </c>
      <c r="AN325" s="25">
        <v>0.48824000358581543</v>
      </c>
      <c r="AO325" s="25">
        <v>3.7952172569930553E-3</v>
      </c>
      <c r="AP325" s="25">
        <v>18.155339805825243</v>
      </c>
      <c r="AQ325" s="25">
        <v>5.0783297047019005E-3</v>
      </c>
      <c r="AR325" s="25">
        <v>4.5438087294479811E-3</v>
      </c>
      <c r="AS325" s="25">
        <v>67.577095031738281</v>
      </c>
      <c r="AU325" s="28">
        <v>18881.349609375</v>
      </c>
      <c r="AV325" s="28">
        <v>6.4145960807800293</v>
      </c>
      <c r="AW325" s="28">
        <v>0.80716931819915771</v>
      </c>
      <c r="AX325" s="29">
        <v>85</v>
      </c>
      <c r="AY325" s="28">
        <v>18881.349609375</v>
      </c>
      <c r="AZ325" s="28">
        <v>36.829677581787109</v>
      </c>
      <c r="BA325" s="28">
        <v>0.53276526927947998</v>
      </c>
      <c r="BC325" s="34">
        <v>10833.5</v>
      </c>
      <c r="BD325" s="35">
        <v>2817.98095703125</v>
      </c>
      <c r="BE325" s="35">
        <v>14.992363929748535</v>
      </c>
      <c r="BF325" s="33">
        <v>94</v>
      </c>
    </row>
    <row r="326" spans="1:58">
      <c r="A326" s="7">
        <v>325</v>
      </c>
      <c r="C326" s="11" t="s">
        <v>5</v>
      </c>
      <c r="D326" s="11" t="s">
        <v>9</v>
      </c>
      <c r="E326" s="11" t="s">
        <v>13</v>
      </c>
      <c r="F326" s="11" t="s">
        <v>26</v>
      </c>
      <c r="G326" s="11" t="s">
        <v>43</v>
      </c>
      <c r="H326" s="15" t="s">
        <v>360</v>
      </c>
      <c r="I326" s="11" t="s">
        <v>763</v>
      </c>
      <c r="J326" s="11">
        <v>83745000</v>
      </c>
      <c r="K326" s="11">
        <v>83745</v>
      </c>
      <c r="L326" s="12">
        <v>31932</v>
      </c>
      <c r="M326" s="12">
        <v>32938.67578125</v>
      </c>
      <c r="N326" s="13">
        <v>19.428999999999998</v>
      </c>
      <c r="P326" s="20">
        <v>19852.80078125</v>
      </c>
      <c r="Q326" s="20">
        <v>22810</v>
      </c>
      <c r="R326" s="20">
        <v>4224</v>
      </c>
      <c r="S326" s="20">
        <v>4224</v>
      </c>
      <c r="T326" s="20">
        <v>2570</v>
      </c>
      <c r="U326" s="20">
        <v>2570</v>
      </c>
      <c r="V326" s="21">
        <v>1.4733154093846679E-3</v>
      </c>
      <c r="W326" s="21">
        <v>4.4334842823445797E-3</v>
      </c>
      <c r="X326" s="21">
        <v>7.8545566648244858E-3</v>
      </c>
      <c r="Y326" s="21">
        <v>4.611586220562458E-3</v>
      </c>
      <c r="Z326" s="21">
        <v>4.2428260177871276E-3</v>
      </c>
      <c r="AA326" s="21">
        <v>9.8670816421508789</v>
      </c>
      <c r="AC326" s="23">
        <v>0.60272002220153809</v>
      </c>
      <c r="AD326" s="23">
        <v>0.69249898195266724</v>
      </c>
      <c r="AE326" s="23">
        <v>1.5742100477218628</v>
      </c>
      <c r="AF326" s="23">
        <v>0.60272002220153809</v>
      </c>
      <c r="AG326" s="23">
        <v>1</v>
      </c>
      <c r="AH326" s="23">
        <v>1.9951239228248596E-3</v>
      </c>
      <c r="AI326" s="23">
        <v>5.1926756277680397E-3</v>
      </c>
      <c r="AJ326" s="23">
        <v>6.580110639333725E-3</v>
      </c>
      <c r="AK326" s="23">
        <v>4.928343539859271E-3</v>
      </c>
      <c r="AL326" s="23">
        <v>74.831459045410156</v>
      </c>
      <c r="AN326" s="25">
        <v>0.48138999938964844</v>
      </c>
      <c r="AO326" s="25">
        <v>3.7419702857732773E-3</v>
      </c>
      <c r="AP326" s="25">
        <v>14.316995115378136</v>
      </c>
      <c r="AQ326" s="25">
        <v>4.0046852082014084E-3</v>
      </c>
      <c r="AR326" s="25">
        <v>3.8952430180014836E-3</v>
      </c>
      <c r="AS326" s="25">
        <v>57.931404113769531</v>
      </c>
      <c r="AU326" s="28">
        <v>42774.703125</v>
      </c>
      <c r="AV326" s="28">
        <v>14.531929969787598</v>
      </c>
      <c r="AW326" s="28">
        <v>1.1623233556747437</v>
      </c>
      <c r="AX326" s="29">
        <v>26</v>
      </c>
      <c r="AY326" s="28">
        <v>42774.703125</v>
      </c>
      <c r="AZ326" s="28">
        <v>83.435691833496094</v>
      </c>
      <c r="BA326" s="28">
        <v>0.58989620208740234</v>
      </c>
      <c r="BC326" s="34">
        <v>19852.80078125</v>
      </c>
      <c r="BD326" s="35">
        <v>5637.6025390625</v>
      </c>
      <c r="BE326" s="35">
        <v>29.993453979492188</v>
      </c>
      <c r="BF326" s="33">
        <v>43</v>
      </c>
    </row>
    <row r="327" spans="1:58">
      <c r="A327" s="7">
        <v>326</v>
      </c>
      <c r="C327" s="11" t="s">
        <v>5</v>
      </c>
      <c r="D327" s="11" t="s">
        <v>9</v>
      </c>
      <c r="E327" s="11" t="s">
        <v>13</v>
      </c>
      <c r="F327" s="11" t="s">
        <v>26</v>
      </c>
      <c r="G327" s="11" t="s">
        <v>43</v>
      </c>
      <c r="H327" s="15" t="s">
        <v>361</v>
      </c>
      <c r="I327" s="11" t="s">
        <v>764</v>
      </c>
      <c r="J327" s="11">
        <v>83746000</v>
      </c>
      <c r="K327" s="11">
        <v>83746</v>
      </c>
      <c r="L327" s="12">
        <v>9838</v>
      </c>
      <c r="M327" s="12">
        <v>10148.1484375</v>
      </c>
      <c r="N327" s="13">
        <v>2.3439999999999999</v>
      </c>
      <c r="P327" s="20">
        <v>6114.7001953125</v>
      </c>
      <c r="Q327" s="20">
        <v>7025</v>
      </c>
      <c r="R327" s="20">
        <v>1301</v>
      </c>
      <c r="S327" s="20">
        <v>1301</v>
      </c>
      <c r="T327" s="20">
        <v>792</v>
      </c>
      <c r="U327" s="20">
        <v>792</v>
      </c>
      <c r="V327" s="21">
        <v>4.5378395589068532E-4</v>
      </c>
      <c r="W327" s="21">
        <v>1.3654199428856373E-3</v>
      </c>
      <c r="X327" s="21">
        <v>2.4192184209823608E-3</v>
      </c>
      <c r="Y327" s="21">
        <v>1.4211580855771899E-3</v>
      </c>
      <c r="Z327" s="21">
        <v>1.3069895418923864E-3</v>
      </c>
      <c r="AA327" s="21">
        <v>3.0395243167877197</v>
      </c>
      <c r="AC327" s="23">
        <v>0.60254001617431641</v>
      </c>
      <c r="AD327" s="23">
        <v>0.69224452972412109</v>
      </c>
      <c r="AE327" s="23">
        <v>1.5745300054550171</v>
      </c>
      <c r="AF327" s="23">
        <v>0.60254001617431641</v>
      </c>
      <c r="AG327" s="23">
        <v>1</v>
      </c>
      <c r="AH327" s="23">
        <v>1.9945281092077494E-3</v>
      </c>
      <c r="AI327" s="23">
        <v>5.1907673478126526E-3</v>
      </c>
      <c r="AJ327" s="23">
        <v>6.580110639333725E-3</v>
      </c>
      <c r="AK327" s="23">
        <v>4.927543990045925E-3</v>
      </c>
      <c r="AL327" s="23">
        <v>74.819313049316406</v>
      </c>
      <c r="AN327" s="25">
        <v>0.46779000759124756</v>
      </c>
      <c r="AO327" s="25">
        <v>3.6362539976835251E-3</v>
      </c>
      <c r="AP327" s="25">
        <v>14.881297046902143</v>
      </c>
      <c r="AQ327" s="25">
        <v>4.1625290177762508E-3</v>
      </c>
      <c r="AR327" s="25">
        <v>3.9432925529644218E-3</v>
      </c>
      <c r="AS327" s="25">
        <v>58.646011352539063</v>
      </c>
      <c r="AU327" s="28">
        <v>13336.990234375</v>
      </c>
      <c r="AV327" s="28">
        <v>4.5310006141662598</v>
      </c>
      <c r="AW327" s="28">
        <v>0.65619415044784546</v>
      </c>
      <c r="AX327" s="29">
        <v>115</v>
      </c>
      <c r="AY327" s="28">
        <v>13336.990234375</v>
      </c>
      <c r="AZ327" s="28">
        <v>26.014932632446289</v>
      </c>
      <c r="BA327" s="28">
        <v>0.58972334861755371</v>
      </c>
      <c r="BC327" s="34">
        <v>6114.7001953125</v>
      </c>
      <c r="BD327" s="35">
        <v>1686.842041015625</v>
      </c>
      <c r="BE327" s="35">
        <v>8.9744205474853516</v>
      </c>
      <c r="BF327" s="33">
        <v>115</v>
      </c>
    </row>
    <row r="328" spans="1:58">
      <c r="A328" s="7">
        <v>327</v>
      </c>
      <c r="C328" s="11" t="s">
        <v>5</v>
      </c>
      <c r="D328" s="11" t="s">
        <v>9</v>
      </c>
      <c r="E328" s="11" t="s">
        <v>13</v>
      </c>
      <c r="F328" s="11" t="s">
        <v>26</v>
      </c>
      <c r="G328" s="11" t="s">
        <v>43</v>
      </c>
      <c r="H328" s="15" t="s">
        <v>362</v>
      </c>
      <c r="I328" s="11" t="s">
        <v>765</v>
      </c>
      <c r="J328" s="11">
        <v>83747000</v>
      </c>
      <c r="K328" s="11">
        <v>83747</v>
      </c>
      <c r="L328" s="12">
        <v>221174</v>
      </c>
      <c r="M328" s="12">
        <v>228146.640625</v>
      </c>
      <c r="N328" s="13">
        <v>25.298999999999999</v>
      </c>
      <c r="P328" s="20">
        <v>262856.90625</v>
      </c>
      <c r="Q328" s="20">
        <v>276509</v>
      </c>
      <c r="R328" s="20">
        <v>12270</v>
      </c>
      <c r="S328" s="20">
        <v>12270</v>
      </c>
      <c r="T328" s="20">
        <v>46553</v>
      </c>
      <c r="U328" s="20">
        <v>46553</v>
      </c>
      <c r="V328" s="21">
        <v>1.9507128745317459E-2</v>
      </c>
      <c r="W328" s="21">
        <v>5.3743898868560791E-2</v>
      </c>
      <c r="X328" s="21">
        <v>2.2816149517893791E-2</v>
      </c>
      <c r="Y328" s="21">
        <v>8.3534307777881622E-2</v>
      </c>
      <c r="Z328" s="21">
        <v>4.2999805673994071E-2</v>
      </c>
      <c r="AA328" s="21">
        <v>100</v>
      </c>
      <c r="AC328" s="23">
        <v>1.1521400213241577</v>
      </c>
      <c r="AD328" s="23">
        <v>1.2119792699813843</v>
      </c>
      <c r="AE328" s="23">
        <v>1.0293999910354614</v>
      </c>
      <c r="AF328" s="23">
        <v>1</v>
      </c>
      <c r="AG328" s="23">
        <v>1</v>
      </c>
      <c r="AH328" s="23">
        <v>3.3102002926170826E-3</v>
      </c>
      <c r="AI328" s="23">
        <v>9.0879769995808601E-3</v>
      </c>
      <c r="AJ328" s="23">
        <v>6.580110639333725E-3</v>
      </c>
      <c r="AK328" s="23">
        <v>6.5859248873565042E-3</v>
      </c>
      <c r="AL328" s="23">
        <v>100</v>
      </c>
      <c r="AN328" s="25">
        <v>0.19746999442577362</v>
      </c>
      <c r="AO328" s="25">
        <v>1.5349858440458775E-3</v>
      </c>
      <c r="AP328" s="25">
        <v>8.2095634848759289</v>
      </c>
      <c r="AQ328" s="25">
        <v>2.2963420487940311E-3</v>
      </c>
      <c r="AR328" s="25">
        <v>1.9791750991597383E-3</v>
      </c>
      <c r="AS328" s="25">
        <v>29.434976577758789</v>
      </c>
      <c r="AU328" s="28">
        <v>294349.78125</v>
      </c>
      <c r="AV328" s="28">
        <v>100</v>
      </c>
      <c r="AW328" s="28">
        <v>2</v>
      </c>
      <c r="AX328" s="29">
        <v>1</v>
      </c>
      <c r="AY328" s="28">
        <v>51266.671875</v>
      </c>
      <c r="AZ328" s="28">
        <v>100</v>
      </c>
      <c r="BA328" s="28">
        <v>0.24739351868629456</v>
      </c>
      <c r="BC328" s="34">
        <v>262856.90625</v>
      </c>
      <c r="BD328" s="35">
        <v>12841.294921875</v>
      </c>
      <c r="BE328" s="35">
        <v>68.318901062011719</v>
      </c>
      <c r="BF328" s="33">
        <v>5</v>
      </c>
    </row>
    <row r="329" spans="1:58">
      <c r="A329" s="7">
        <v>328</v>
      </c>
      <c r="C329" s="11" t="s">
        <v>5</v>
      </c>
      <c r="D329" s="11" t="s">
        <v>9</v>
      </c>
      <c r="E329" s="11" t="s">
        <v>13</v>
      </c>
      <c r="F329" s="11" t="s">
        <v>26</v>
      </c>
      <c r="G329" s="11" t="s">
        <v>43</v>
      </c>
      <c r="H329" s="15" t="s">
        <v>363</v>
      </c>
      <c r="I329" s="11" t="s">
        <v>766</v>
      </c>
      <c r="J329" s="11">
        <v>83748000</v>
      </c>
      <c r="K329" s="11">
        <v>83748</v>
      </c>
      <c r="L329" s="12">
        <v>50119</v>
      </c>
      <c r="M329" s="12">
        <v>51699.03125</v>
      </c>
      <c r="N329" s="13">
        <v>2.6880000000000002</v>
      </c>
      <c r="P329" s="20">
        <v>31349</v>
      </c>
      <c r="Q329" s="20">
        <v>57586</v>
      </c>
      <c r="R329" s="20">
        <v>6670</v>
      </c>
      <c r="S329" s="20">
        <v>6670</v>
      </c>
      <c r="T329" s="20">
        <v>3994</v>
      </c>
      <c r="U329" s="20">
        <v>3994</v>
      </c>
      <c r="V329" s="21">
        <v>2.3264710325747728E-3</v>
      </c>
      <c r="W329" s="21">
        <v>1.1192750185728073E-2</v>
      </c>
      <c r="X329" s="21">
        <v>1.2402910739183426E-2</v>
      </c>
      <c r="Y329" s="21">
        <v>7.1667996235191822E-3</v>
      </c>
      <c r="Z329" s="21">
        <v>7.3659710242251373E-3</v>
      </c>
      <c r="AA329" s="21">
        <v>17.130243301391602</v>
      </c>
      <c r="AC329" s="23">
        <v>0.60636997222900391</v>
      </c>
      <c r="AD329" s="23">
        <v>1.1138700246810913</v>
      </c>
      <c r="AE329" s="23">
        <v>1.5647799968719482</v>
      </c>
      <c r="AF329" s="23">
        <v>0.60636997222900391</v>
      </c>
      <c r="AG329" s="23">
        <v>1</v>
      </c>
      <c r="AH329" s="23">
        <v>2.0072059705853462E-3</v>
      </c>
      <c r="AI329" s="23">
        <v>8.3523094654083252E-3</v>
      </c>
      <c r="AJ329" s="23">
        <v>6.580110639333725E-3</v>
      </c>
      <c r="AK329" s="23">
        <v>6.0009615858455032E-3</v>
      </c>
      <c r="AL329" s="23">
        <v>91.11798095703125</v>
      </c>
      <c r="AN329" s="25">
        <v>0.3182699978351593</v>
      </c>
      <c r="AO329" s="25">
        <v>2.4739957880228758E-3</v>
      </c>
      <c r="AP329" s="25">
        <v>7.2174943445007012</v>
      </c>
      <c r="AQ329" s="25">
        <v>2.0188449416309595E-3</v>
      </c>
      <c r="AR329" s="25">
        <v>2.2084523877557898E-3</v>
      </c>
      <c r="AS329" s="25">
        <v>32.844867706298828</v>
      </c>
      <c r="AU329" s="28">
        <v>51266.671875</v>
      </c>
      <c r="AV329" s="28">
        <v>17.416921615600586</v>
      </c>
      <c r="AW329" s="28">
        <v>1.2409714460372925</v>
      </c>
      <c r="AX329" s="29">
        <v>1</v>
      </c>
      <c r="AY329" s="28">
        <v>51266.671875</v>
      </c>
      <c r="AZ329" s="28">
        <v>100</v>
      </c>
      <c r="BA329" s="28">
        <v>0.59347337484359741</v>
      </c>
      <c r="BC329" s="34">
        <v>31349</v>
      </c>
      <c r="BD329" s="35">
        <v>5921.3486328125</v>
      </c>
      <c r="BE329" s="35">
        <v>31.503053665161133</v>
      </c>
      <c r="BF329" s="33">
        <v>38</v>
      </c>
    </row>
    <row r="330" spans="1:58">
      <c r="A330" s="7">
        <v>329</v>
      </c>
      <c r="C330" s="11" t="s">
        <v>5</v>
      </c>
      <c r="D330" s="11" t="s">
        <v>9</v>
      </c>
      <c r="E330" s="11" t="s">
        <v>13</v>
      </c>
      <c r="F330" s="11" t="s">
        <v>26</v>
      </c>
      <c r="G330" s="11" t="s">
        <v>43</v>
      </c>
      <c r="H330" s="15" t="s">
        <v>364</v>
      </c>
      <c r="I330" s="11" t="s">
        <v>767</v>
      </c>
      <c r="J330" s="11">
        <v>83749000</v>
      </c>
      <c r="K330" s="11">
        <v>83749</v>
      </c>
      <c r="L330" s="12">
        <v>17921</v>
      </c>
      <c r="M330" s="12">
        <v>18485.970703125</v>
      </c>
      <c r="N330" s="13">
        <v>2.16</v>
      </c>
      <c r="P330" s="20">
        <v>11265.900390625</v>
      </c>
      <c r="Q330" s="20">
        <v>12944</v>
      </c>
      <c r="R330" s="20">
        <v>2397</v>
      </c>
      <c r="S330" s="20">
        <v>2397</v>
      </c>
      <c r="T330" s="20">
        <v>1416</v>
      </c>
      <c r="U330" s="20">
        <v>1416</v>
      </c>
      <c r="V330" s="21">
        <v>8.3606463158503175E-4</v>
      </c>
      <c r="W330" s="21">
        <v>2.5158713106065989E-3</v>
      </c>
      <c r="X330" s="21">
        <v>4.4572376646101475E-3</v>
      </c>
      <c r="Y330" s="21">
        <v>2.5408582296222448E-3</v>
      </c>
      <c r="Z330" s="21">
        <v>2.3874174552211956E-3</v>
      </c>
      <c r="AA330" s="21">
        <v>5.5521588325500488</v>
      </c>
      <c r="AC330" s="23">
        <v>0.60943001508712769</v>
      </c>
      <c r="AD330" s="23">
        <v>0.7002066969871521</v>
      </c>
      <c r="AE330" s="23">
        <v>1.5568900108337402</v>
      </c>
      <c r="AF330" s="23">
        <v>0.60943001508712769</v>
      </c>
      <c r="AG330" s="23">
        <v>1</v>
      </c>
      <c r="AH330" s="23">
        <v>2.0173352677375078E-3</v>
      </c>
      <c r="AI330" s="23">
        <v>5.2504716441035271E-3</v>
      </c>
      <c r="AJ330" s="23">
        <v>6.580110639333725E-3</v>
      </c>
      <c r="AK330" s="23">
        <v>4.9536335778348345E-3</v>
      </c>
      <c r="AL330" s="23">
        <v>75.215461730957031</v>
      </c>
      <c r="AN330" s="25">
        <v>0.28516998887062073</v>
      </c>
      <c r="AO330" s="25">
        <v>2.2167009301483631E-3</v>
      </c>
      <c r="AP330" s="25">
        <v>5.5099247091033536</v>
      </c>
      <c r="AQ330" s="25">
        <v>1.5412112697958946E-3</v>
      </c>
      <c r="AR330" s="25">
        <v>1.8226078010743988E-3</v>
      </c>
      <c r="AS330" s="25">
        <v>27.106454849243164</v>
      </c>
      <c r="AU330" s="28">
        <v>11319.8779296875</v>
      </c>
      <c r="AV330" s="28">
        <v>3.8457231521606445</v>
      </c>
      <c r="AW330" s="28">
        <v>0.58497804403305054</v>
      </c>
      <c r="AX330" s="29">
        <v>125</v>
      </c>
      <c r="AY330" s="28">
        <v>11319.8779296875</v>
      </c>
      <c r="AZ330" s="28">
        <v>22.08038330078125</v>
      </c>
      <c r="BA330" s="28">
        <v>0.59646314382553101</v>
      </c>
      <c r="BC330" s="34">
        <v>11265.900390625</v>
      </c>
      <c r="BD330" s="35">
        <v>1916.255126953125</v>
      </c>
      <c r="BE330" s="35">
        <v>10.19495677947998</v>
      </c>
      <c r="BF330" s="33">
        <v>107</v>
      </c>
    </row>
    <row r="331" spans="1:58">
      <c r="A331" s="7">
        <v>330</v>
      </c>
      <c r="C331" s="11" t="s">
        <v>5</v>
      </c>
      <c r="D331" s="11" t="s">
        <v>9</v>
      </c>
      <c r="E331" s="11" t="s">
        <v>13</v>
      </c>
      <c r="F331" s="11" t="s">
        <v>26</v>
      </c>
      <c r="G331" s="11" t="s">
        <v>43</v>
      </c>
      <c r="H331" s="15" t="s">
        <v>365</v>
      </c>
      <c r="I331" s="11" t="s">
        <v>768</v>
      </c>
      <c r="J331" s="11">
        <v>83750000</v>
      </c>
      <c r="K331" s="11">
        <v>83750</v>
      </c>
      <c r="L331" s="12">
        <v>6516</v>
      </c>
      <c r="M331" s="12">
        <v>6721.4208984375</v>
      </c>
      <c r="N331" s="13">
        <v>17.187999999999999</v>
      </c>
      <c r="P331" s="20">
        <v>4051.39990234375</v>
      </c>
      <c r="Q331" s="20">
        <v>6734</v>
      </c>
      <c r="R331" s="20">
        <v>1247</v>
      </c>
      <c r="S331" s="20">
        <v>1247</v>
      </c>
      <c r="T331" s="20">
        <v>139</v>
      </c>
      <c r="U331" s="20">
        <v>139</v>
      </c>
      <c r="V331" s="21">
        <v>3.0066235922276974E-4</v>
      </c>
      <c r="W331" s="21">
        <v>1.3088594423606992E-3</v>
      </c>
      <c r="X331" s="21">
        <v>2.3188050836324692E-3</v>
      </c>
      <c r="Y331" s="21">
        <v>2.4942040909081697E-4</v>
      </c>
      <c r="Z331" s="21">
        <v>9.1052782750155378E-4</v>
      </c>
      <c r="AA331" s="21">
        <v>2.117516040802002</v>
      </c>
      <c r="AC331" s="23">
        <v>0.60276001691818237</v>
      </c>
      <c r="AD331" s="23">
        <v>1.0018714666366577</v>
      </c>
      <c r="AE331" s="23">
        <v>1.57368004322052</v>
      </c>
      <c r="AF331" s="23">
        <v>0.60276001691818237</v>
      </c>
      <c r="AG331" s="23">
        <v>1</v>
      </c>
      <c r="AH331" s="23">
        <v>1.9952564034610987E-3</v>
      </c>
      <c r="AI331" s="23">
        <v>7.5124925933778286E-3</v>
      </c>
      <c r="AJ331" s="23">
        <v>6.580110639333725E-3</v>
      </c>
      <c r="AK331" s="23">
        <v>5.7136114449087482E-3</v>
      </c>
      <c r="AL331" s="23">
        <v>86.7548828125</v>
      </c>
      <c r="AN331" s="25">
        <v>0.31755000352859497</v>
      </c>
      <c r="AO331" s="25">
        <v>2.4683992378413677E-3</v>
      </c>
      <c r="AP331" s="25">
        <v>6.5699658703071675</v>
      </c>
      <c r="AQ331" s="25">
        <v>1.8377212109044194E-3</v>
      </c>
      <c r="AR331" s="25">
        <v>2.1004500423731716E-3</v>
      </c>
      <c r="AS331" s="25">
        <v>31.238620758056641</v>
      </c>
      <c r="AU331" s="28">
        <v>5738.6865234375</v>
      </c>
      <c r="AV331" s="28">
        <v>1.9496146440505981</v>
      </c>
      <c r="AW331" s="28">
        <v>0.28994879126548767</v>
      </c>
      <c r="AX331" s="29">
        <v>160</v>
      </c>
      <c r="AY331" s="28">
        <v>5738.6865234375</v>
      </c>
      <c r="AZ331" s="28">
        <v>11.193796157836914</v>
      </c>
      <c r="BA331" s="28">
        <v>0.85342073440551758</v>
      </c>
      <c r="BC331" s="34">
        <v>4051.39990234375</v>
      </c>
      <c r="BD331" s="35">
        <v>1097.944580078125</v>
      </c>
      <c r="BE331" s="35">
        <v>5.8413395881652832</v>
      </c>
      <c r="BF331" s="33">
        <v>130</v>
      </c>
    </row>
    <row r="332" spans="1:58">
      <c r="A332" s="7">
        <v>331</v>
      </c>
      <c r="C332" s="11" t="s">
        <v>5</v>
      </c>
      <c r="D332" s="11" t="s">
        <v>9</v>
      </c>
      <c r="E332" s="11" t="s">
        <v>13</v>
      </c>
      <c r="F332" s="11" t="s">
        <v>26</v>
      </c>
      <c r="G332" s="11" t="s">
        <v>43</v>
      </c>
      <c r="H332" s="15" t="s">
        <v>366</v>
      </c>
      <c r="I332" s="11" t="s">
        <v>769</v>
      </c>
      <c r="J332" s="11">
        <v>83751000</v>
      </c>
      <c r="K332" s="11">
        <v>83751</v>
      </c>
      <c r="L332" s="12">
        <v>38819</v>
      </c>
      <c r="M332" s="12">
        <v>40042.79296875</v>
      </c>
      <c r="N332" s="13">
        <v>6.8470000000000004</v>
      </c>
      <c r="P332" s="20">
        <v>24139.19921875</v>
      </c>
      <c r="Q332" s="20">
        <v>27734</v>
      </c>
      <c r="R332" s="20">
        <v>5136</v>
      </c>
      <c r="S332" s="20">
        <v>5136</v>
      </c>
      <c r="T332" s="20">
        <v>3123</v>
      </c>
      <c r="U332" s="20">
        <v>3123</v>
      </c>
      <c r="V332" s="21">
        <v>1.7914174823090434E-3</v>
      </c>
      <c r="W332" s="21">
        <v>5.3905416280031204E-3</v>
      </c>
      <c r="X332" s="21">
        <v>9.5504270866513252E-3</v>
      </c>
      <c r="Y332" s="21">
        <v>5.6038843467831612E-3</v>
      </c>
      <c r="Z332" s="21">
        <v>5.1579604682855237E-3</v>
      </c>
      <c r="AA332" s="21">
        <v>11.99531078338623</v>
      </c>
      <c r="AC332" s="23">
        <v>0.60284000635147095</v>
      </c>
      <c r="AD332" s="23">
        <v>0.69260901212692261</v>
      </c>
      <c r="AE332" s="23">
        <v>1.5738500356674194</v>
      </c>
      <c r="AF332" s="23">
        <v>0.60284000635147095</v>
      </c>
      <c r="AG332" s="23">
        <v>1</v>
      </c>
      <c r="AH332" s="23">
        <v>1.9955211319029331E-3</v>
      </c>
      <c r="AI332" s="23">
        <v>5.193500779569149E-3</v>
      </c>
      <c r="AJ332" s="23">
        <v>6.580110639333725E-3</v>
      </c>
      <c r="AK332" s="23">
        <v>4.9287252564579435E-3</v>
      </c>
      <c r="AL332" s="23">
        <v>74.837249755859375</v>
      </c>
      <c r="AN332" s="25">
        <v>0.44343000650405884</v>
      </c>
      <c r="AO332" s="25">
        <v>3.4468972589820623E-3</v>
      </c>
      <c r="BA332" s="28">
        <v>0.59000879526138306</v>
      </c>
      <c r="BC332" s="34">
        <v>24139.19921875</v>
      </c>
      <c r="BD332" s="35">
        <v>6315.48095703125</v>
      </c>
      <c r="BE332" s="35">
        <v>33.599937438964844</v>
      </c>
      <c r="BF332" s="33">
        <v>33</v>
      </c>
    </row>
    <row r="333" spans="1:58">
      <c r="A333" s="7">
        <v>332</v>
      </c>
      <c r="C333" s="11" t="s">
        <v>5</v>
      </c>
      <c r="D333" s="11" t="s">
        <v>9</v>
      </c>
      <c r="E333" s="11" t="s">
        <v>13</v>
      </c>
      <c r="F333" s="11" t="s">
        <v>27</v>
      </c>
      <c r="G333" s="11" t="s">
        <v>44</v>
      </c>
      <c r="H333" s="15" t="s">
        <v>367</v>
      </c>
      <c r="I333" s="11" t="s">
        <v>770</v>
      </c>
      <c r="J333" s="11">
        <v>84801000</v>
      </c>
      <c r="K333" s="11">
        <v>84801</v>
      </c>
      <c r="L333" s="12">
        <v>23738</v>
      </c>
      <c r="M333" s="12">
        <v>24925.16796875</v>
      </c>
      <c r="N333" s="13">
        <v>148.63300000000001</v>
      </c>
      <c r="P333" s="20">
        <v>27536</v>
      </c>
      <c r="Q333" s="20">
        <v>0</v>
      </c>
      <c r="R333" s="20">
        <v>0</v>
      </c>
      <c r="S333" s="20">
        <v>0</v>
      </c>
      <c r="T333" s="20">
        <v>0</v>
      </c>
      <c r="U333" s="20">
        <v>0</v>
      </c>
      <c r="V333" s="21">
        <v>2.0435007754713297E-3</v>
      </c>
      <c r="W333" s="21">
        <v>0</v>
      </c>
      <c r="X333" s="21">
        <v>0</v>
      </c>
      <c r="Y333" s="21">
        <v>0</v>
      </c>
      <c r="Z333" s="21">
        <v>6.9786414946448687E-4</v>
      </c>
      <c r="AA333" s="21">
        <v>1.6229472160339355</v>
      </c>
      <c r="AC333" s="23">
        <v>1.1047500371932983</v>
      </c>
      <c r="AD333" s="23">
        <v>0</v>
      </c>
      <c r="AE333" s="23">
        <v>0</v>
      </c>
      <c r="AF333" s="23">
        <v>1</v>
      </c>
      <c r="AG333" s="23">
        <v>0</v>
      </c>
      <c r="AH333" s="23">
        <v>3.3102002926170826E-3</v>
      </c>
      <c r="AI333" s="23">
        <v>0</v>
      </c>
      <c r="AJ333" s="23">
        <v>0</v>
      </c>
      <c r="AK333" s="23">
        <v>8.5346009971732934E-4</v>
      </c>
      <c r="AL333" s="23">
        <v>12.958849906921387</v>
      </c>
      <c r="AN333" s="25">
        <v>0.40176999568939209</v>
      </c>
      <c r="AO333" s="25">
        <v>3.1230631284415722E-3</v>
      </c>
      <c r="AP333" s="25">
        <v>6.8291008922443375</v>
      </c>
      <c r="AQ333" s="25">
        <v>1.9102052319794893E-3</v>
      </c>
      <c r="AR333" s="25">
        <v>2.4154594572182398E-3</v>
      </c>
      <c r="AS333" s="25">
        <v>35.923549652099609</v>
      </c>
      <c r="AU333" s="28">
        <v>755.52716064453125</v>
      </c>
      <c r="AV333" s="28">
        <v>0.25667664408683777</v>
      </c>
      <c r="AW333" s="28">
        <v>-0.59061366319656372</v>
      </c>
      <c r="AX333" s="29">
        <v>276</v>
      </c>
      <c r="AY333" s="28">
        <v>755.52716064453125</v>
      </c>
      <c r="AZ333" s="28">
        <v>1.4737199544906616</v>
      </c>
      <c r="BA333" s="28">
        <v>9.9999997764825821E-3</v>
      </c>
      <c r="BC333" s="34">
        <v>27536</v>
      </c>
      <c r="BD333" s="35">
        <v>110.63138580322266</v>
      </c>
      <c r="BE333" s="35">
        <v>0.58858662843704224</v>
      </c>
      <c r="BF333" s="33">
        <v>233</v>
      </c>
    </row>
    <row r="334" spans="1:58">
      <c r="A334" s="7">
        <v>333</v>
      </c>
      <c r="C334" s="11" t="s">
        <v>5</v>
      </c>
      <c r="D334" s="11" t="s">
        <v>9</v>
      </c>
      <c r="E334" s="11" t="s">
        <v>13</v>
      </c>
      <c r="F334" s="11" t="s">
        <v>27</v>
      </c>
      <c r="G334" s="11" t="s">
        <v>44</v>
      </c>
      <c r="H334" s="15" t="s">
        <v>368</v>
      </c>
      <c r="I334" s="11" t="s">
        <v>771</v>
      </c>
      <c r="J334" s="11">
        <v>84802000</v>
      </c>
      <c r="K334" s="11">
        <v>84802</v>
      </c>
      <c r="L334" s="12">
        <v>10987</v>
      </c>
      <c r="M334" s="12">
        <v>11536.4736328125</v>
      </c>
      <c r="N334" s="13">
        <v>167.41399999999999</v>
      </c>
      <c r="P334" s="20">
        <v>12745</v>
      </c>
      <c r="Q334" s="20">
        <v>61</v>
      </c>
      <c r="R334" s="20">
        <v>0</v>
      </c>
      <c r="S334" s="20">
        <v>0</v>
      </c>
      <c r="T334" s="20">
        <v>0</v>
      </c>
      <c r="U334" s="20">
        <v>0</v>
      </c>
      <c r="V334" s="21">
        <v>9.4583153259009123E-4</v>
      </c>
      <c r="W334" s="21">
        <v>1.1856315722980071E-5</v>
      </c>
      <c r="X334" s="21">
        <v>0</v>
      </c>
      <c r="Y334" s="21">
        <v>0</v>
      </c>
      <c r="Z334" s="21">
        <v>3.249766335184348E-4</v>
      </c>
      <c r="AA334" s="21">
        <v>0.75576305389404297</v>
      </c>
      <c r="AC334" s="23">
        <v>1.1047600507736206</v>
      </c>
      <c r="AD334" s="23">
        <v>5.2875778637826443E-3</v>
      </c>
      <c r="AE334" s="23">
        <v>0</v>
      </c>
      <c r="AF334" s="23">
        <v>1</v>
      </c>
      <c r="AG334" s="23">
        <v>0</v>
      </c>
      <c r="AH334" s="23">
        <v>3.3102002926170826E-3</v>
      </c>
      <c r="AI334" s="23">
        <v>3.9648686652071774E-5</v>
      </c>
      <c r="AJ334" s="23">
        <v>0</v>
      </c>
      <c r="AK334" s="23">
        <v>8.6688076491699259E-4</v>
      </c>
      <c r="AL334" s="23">
        <v>13.162627220153809</v>
      </c>
      <c r="AN334" s="25">
        <v>0.51555997133255005</v>
      </c>
      <c r="AO334" s="25">
        <v>4.0075825527310371E-3</v>
      </c>
      <c r="AP334" s="25">
        <v>12.225705329153605</v>
      </c>
      <c r="AQ334" s="25">
        <v>3.4197191707789898E-3</v>
      </c>
      <c r="AR334" s="25">
        <v>3.6646122109783609E-3</v>
      </c>
      <c r="AS334" s="25">
        <v>54.501380920410156</v>
      </c>
      <c r="AU334" s="28">
        <v>542.17034912109375</v>
      </c>
      <c r="AV334" s="28">
        <v>0.18419253826141357</v>
      </c>
      <c r="AW334" s="28">
        <v>-0.73472797870635986</v>
      </c>
      <c r="AX334" s="29">
        <v>307</v>
      </c>
      <c r="AY334" s="28">
        <v>542.17034912109375</v>
      </c>
      <c r="AZ334" s="28">
        <v>1.0575493574142456</v>
      </c>
      <c r="BA334" s="28">
        <v>9.9999997764825821E-3</v>
      </c>
      <c r="BC334" s="34">
        <v>12745</v>
      </c>
      <c r="BD334" s="35">
        <v>65.708114624023438</v>
      </c>
      <c r="BE334" s="35">
        <v>0.34958359599113464</v>
      </c>
      <c r="BF334" s="33">
        <v>274</v>
      </c>
    </row>
    <row r="335" spans="1:58">
      <c r="A335" s="7">
        <v>334</v>
      </c>
      <c r="C335" s="11" t="s">
        <v>5</v>
      </c>
      <c r="D335" s="11" t="s">
        <v>9</v>
      </c>
      <c r="E335" s="11" t="s">
        <v>13</v>
      </c>
      <c r="F335" s="11" t="s">
        <v>27</v>
      </c>
      <c r="G335" s="11" t="s">
        <v>44</v>
      </c>
      <c r="H335" s="15" t="s">
        <v>369</v>
      </c>
      <c r="I335" s="11" t="s">
        <v>772</v>
      </c>
      <c r="J335" s="11">
        <v>84803000</v>
      </c>
      <c r="K335" s="11">
        <v>84803</v>
      </c>
      <c r="L335" s="12">
        <v>20956</v>
      </c>
      <c r="M335" s="12">
        <v>22004.037109375</v>
      </c>
      <c r="N335" s="13">
        <v>141.52199999999999</v>
      </c>
      <c r="P335" s="20">
        <v>24309</v>
      </c>
      <c r="Q335" s="20">
        <v>1114</v>
      </c>
      <c r="R335" s="20">
        <v>0</v>
      </c>
      <c r="S335" s="20">
        <v>0</v>
      </c>
      <c r="T335" s="20">
        <v>0</v>
      </c>
      <c r="U335" s="20">
        <v>0</v>
      </c>
      <c r="V335" s="21">
        <v>1.8040187424048781E-3</v>
      </c>
      <c r="W335" s="21">
        <v>2.1652353461831808E-4</v>
      </c>
      <c r="X335" s="21">
        <v>0</v>
      </c>
      <c r="Y335" s="21">
        <v>0</v>
      </c>
      <c r="Z335" s="21">
        <v>6.5207808573866492E-4</v>
      </c>
      <c r="AA335" s="21">
        <v>1.5164675712585449</v>
      </c>
      <c r="AC335" s="23">
        <v>1.1047500371932983</v>
      </c>
      <c r="AD335" s="23">
        <v>5.0627075135707855E-2</v>
      </c>
      <c r="AE335" s="23">
        <v>0</v>
      </c>
      <c r="AF335" s="23">
        <v>1</v>
      </c>
      <c r="AG335" s="23">
        <v>0</v>
      </c>
      <c r="AH335" s="23">
        <v>3.3102002926170826E-3</v>
      </c>
      <c r="AI335" s="23">
        <v>3.796250675804913E-4</v>
      </c>
      <c r="AJ335" s="23">
        <v>0</v>
      </c>
      <c r="AK335" s="23">
        <v>9.8195920936264411E-4</v>
      </c>
      <c r="AL335" s="23">
        <v>14.909966468811035</v>
      </c>
      <c r="AN335" s="25">
        <v>0.5535699725151062</v>
      </c>
      <c r="AO335" s="25">
        <v>4.3030441738665104E-3</v>
      </c>
      <c r="AP335" s="25">
        <v>17.754952311078505</v>
      </c>
      <c r="AQ335" s="25">
        <v>4.966334905475378E-3</v>
      </c>
      <c r="AR335" s="25">
        <v>4.6900202228693936E-3</v>
      </c>
      <c r="AS335" s="25">
        <v>69.751602172851563</v>
      </c>
      <c r="AU335" s="28">
        <v>1577.1173095703125</v>
      </c>
      <c r="AV335" s="28">
        <v>0.53579699993133545</v>
      </c>
      <c r="AW335" s="28">
        <v>-0.2709997296333313</v>
      </c>
      <c r="AX335" s="29">
        <v>226</v>
      </c>
      <c r="AY335" s="28">
        <v>1577.1173095703125</v>
      </c>
      <c r="AZ335" s="28">
        <v>3.0763013362884521</v>
      </c>
      <c r="BA335" s="28">
        <v>9.9999997764825821E-3</v>
      </c>
      <c r="BC335" s="34">
        <v>24309</v>
      </c>
      <c r="BD335" s="35">
        <v>134.56732177734375</v>
      </c>
      <c r="BE335" s="35">
        <v>0.71593177318572998</v>
      </c>
      <c r="BF335" s="33">
        <v>217</v>
      </c>
    </row>
    <row r="336" spans="1:58">
      <c r="A336" s="7">
        <v>335</v>
      </c>
      <c r="C336" s="11" t="s">
        <v>5</v>
      </c>
      <c r="D336" s="11" t="s">
        <v>9</v>
      </c>
      <c r="E336" s="11" t="s">
        <v>13</v>
      </c>
      <c r="F336" s="11" t="s">
        <v>27</v>
      </c>
      <c r="G336" s="11" t="s">
        <v>44</v>
      </c>
      <c r="H336" s="15" t="s">
        <v>370</v>
      </c>
      <c r="I336" s="11" t="s">
        <v>773</v>
      </c>
      <c r="J336" s="11">
        <v>84804000</v>
      </c>
      <c r="K336" s="11">
        <v>84804</v>
      </c>
      <c r="L336" s="12">
        <v>12659</v>
      </c>
      <c r="M336" s="12">
        <v>13292.0927734375</v>
      </c>
      <c r="N336" s="13">
        <v>138.09299999999999</v>
      </c>
      <c r="P336" s="20">
        <v>14684</v>
      </c>
      <c r="Q336" s="20">
        <v>0</v>
      </c>
      <c r="R336" s="20">
        <v>0</v>
      </c>
      <c r="S336" s="20">
        <v>0</v>
      </c>
      <c r="T336" s="20">
        <v>0</v>
      </c>
      <c r="U336" s="20">
        <v>0</v>
      </c>
      <c r="V336" s="21">
        <v>1.0897285537794232E-3</v>
      </c>
      <c r="W336" s="21">
        <v>0</v>
      </c>
      <c r="X336" s="21">
        <v>0</v>
      </c>
      <c r="Y336" s="21">
        <v>0</v>
      </c>
      <c r="Z336" s="21">
        <v>3.7214690567222256E-4</v>
      </c>
      <c r="AA336" s="21">
        <v>0.86546182632446289</v>
      </c>
      <c r="AC336" s="23">
        <v>1.1047199964523315</v>
      </c>
      <c r="AD336" s="23">
        <v>0</v>
      </c>
      <c r="AE336" s="23">
        <v>0</v>
      </c>
      <c r="AF336" s="23">
        <v>1</v>
      </c>
      <c r="AG336" s="23">
        <v>0</v>
      </c>
      <c r="AH336" s="23">
        <v>3.3102002926170826E-3</v>
      </c>
      <c r="AI336" s="23">
        <v>0</v>
      </c>
      <c r="AJ336" s="23">
        <v>0</v>
      </c>
      <c r="AK336" s="23">
        <v>8.5346009971732934E-4</v>
      </c>
      <c r="AL336" s="23">
        <v>12.958849906921387</v>
      </c>
      <c r="AN336" s="25">
        <v>0.46443000435829163</v>
      </c>
      <c r="AO336" s="25">
        <v>3.610135754570365E-3</v>
      </c>
      <c r="AP336" s="25">
        <v>10.793423874195854</v>
      </c>
      <c r="AQ336" s="25">
        <v>3.01908771507442E-3</v>
      </c>
      <c r="AR336" s="25">
        <v>3.2653074248570014E-3</v>
      </c>
      <c r="AS336" s="25">
        <v>48.562782287597656</v>
      </c>
      <c r="AU336" s="28">
        <v>544.6505126953125</v>
      </c>
      <c r="AV336" s="28">
        <v>0.18503513932228088</v>
      </c>
      <c r="AW336" s="28">
        <v>-0.73274576663970947</v>
      </c>
      <c r="AX336" s="29">
        <v>306</v>
      </c>
      <c r="AY336" s="28">
        <v>544.6505126953125</v>
      </c>
      <c r="AZ336" s="28">
        <v>1.0623871088027954</v>
      </c>
      <c r="BA336" s="28">
        <v>9.9999997764825821E-3</v>
      </c>
      <c r="BC336" s="34">
        <v>14684</v>
      </c>
      <c r="BD336" s="35">
        <v>68.1968994140625</v>
      </c>
      <c r="BE336" s="35">
        <v>0.36282455921173096</v>
      </c>
      <c r="BF336" s="33">
        <v>273</v>
      </c>
    </row>
    <row r="337" spans="1:58">
      <c r="A337" s="7">
        <v>336</v>
      </c>
      <c r="C337" s="11" t="s">
        <v>5</v>
      </c>
      <c r="D337" s="11" t="s">
        <v>9</v>
      </c>
      <c r="E337" s="11" t="s">
        <v>13</v>
      </c>
      <c r="F337" s="11" t="s">
        <v>27</v>
      </c>
      <c r="G337" s="11" t="s">
        <v>44</v>
      </c>
      <c r="H337" s="15" t="s">
        <v>371</v>
      </c>
      <c r="I337" s="11" t="s">
        <v>774</v>
      </c>
      <c r="J337" s="11">
        <v>84805000</v>
      </c>
      <c r="K337" s="11">
        <v>84805</v>
      </c>
      <c r="L337" s="12">
        <v>84833</v>
      </c>
      <c r="M337" s="12">
        <v>89075.609375</v>
      </c>
      <c r="N337" s="13">
        <v>144.98599999999999</v>
      </c>
      <c r="P337" s="20">
        <v>98406</v>
      </c>
      <c r="Q337" s="20">
        <v>1430</v>
      </c>
      <c r="R337" s="20">
        <v>0</v>
      </c>
      <c r="S337" s="20">
        <v>0</v>
      </c>
      <c r="T337" s="20">
        <v>0</v>
      </c>
      <c r="U337" s="20">
        <v>0</v>
      </c>
      <c r="V337" s="21">
        <v>7.3029031045734882E-3</v>
      </c>
      <c r="W337" s="21">
        <v>2.7794312336482108E-4</v>
      </c>
      <c r="X337" s="21">
        <v>0</v>
      </c>
      <c r="Y337" s="21">
        <v>0</v>
      </c>
      <c r="Z337" s="21">
        <v>2.5401816278333971E-3</v>
      </c>
      <c r="AA337" s="21">
        <v>5.9074258804321289</v>
      </c>
      <c r="AC337" s="23">
        <v>1.1047500371932983</v>
      </c>
      <c r="AD337" s="23">
        <v>1.6053777188062668E-2</v>
      </c>
      <c r="AE337" s="23">
        <v>0</v>
      </c>
      <c r="AF337" s="23">
        <v>1</v>
      </c>
      <c r="AG337" s="23">
        <v>0</v>
      </c>
      <c r="AH337" s="23">
        <v>3.3102002926170826E-3</v>
      </c>
      <c r="AI337" s="23">
        <v>1.2037859414704144E-4</v>
      </c>
      <c r="AJ337" s="23">
        <v>0</v>
      </c>
      <c r="AK337" s="23">
        <v>8.9420699313729499E-4</v>
      </c>
      <c r="AL337" s="23">
        <v>13.577546119689941</v>
      </c>
      <c r="AN337" s="25">
        <v>0.42403000593185425</v>
      </c>
      <c r="AO337" s="25">
        <v>3.2960961107164621E-3</v>
      </c>
      <c r="AP337" s="25">
        <v>13.336039784837105</v>
      </c>
      <c r="AQ337" s="25">
        <v>3.7302968557924032E-3</v>
      </c>
      <c r="AR337" s="25">
        <v>3.549416835394819E-3</v>
      </c>
      <c r="AS337" s="25">
        <v>52.788154602050781</v>
      </c>
      <c r="AU337" s="28">
        <v>4234.05078125</v>
      </c>
      <c r="AV337" s="28">
        <v>1.4384419918060303</v>
      </c>
      <c r="AW337" s="28">
        <v>0.15789234638214111</v>
      </c>
      <c r="AX337" s="29">
        <v>170</v>
      </c>
      <c r="AY337" s="28">
        <v>4234.05078125</v>
      </c>
      <c r="AZ337" s="28">
        <v>8.258875846862793</v>
      </c>
      <c r="BA337" s="28">
        <v>9.9999997764825821E-3</v>
      </c>
      <c r="BC337" s="34">
        <v>98406</v>
      </c>
      <c r="BD337" s="35">
        <v>417.27096557617187</v>
      </c>
      <c r="BE337" s="35">
        <v>2.2199857234954834</v>
      </c>
      <c r="BF337" s="33">
        <v>156</v>
      </c>
    </row>
    <row r="338" spans="1:58">
      <c r="A338" s="7">
        <v>337</v>
      </c>
      <c r="C338" s="11" t="s">
        <v>5</v>
      </c>
      <c r="D338" s="11" t="s">
        <v>9</v>
      </c>
      <c r="E338" s="11" t="s">
        <v>13</v>
      </c>
      <c r="F338" s="11" t="s">
        <v>27</v>
      </c>
      <c r="G338" s="11" t="s">
        <v>44</v>
      </c>
      <c r="H338" s="15" t="s">
        <v>372</v>
      </c>
      <c r="I338" s="11" t="s">
        <v>775</v>
      </c>
      <c r="J338" s="11">
        <v>84806000</v>
      </c>
      <c r="K338" s="11">
        <v>84806</v>
      </c>
      <c r="L338" s="12">
        <v>31723</v>
      </c>
      <c r="M338" s="12">
        <v>33309.5078125</v>
      </c>
      <c r="N338" s="13">
        <v>148.25800000000001</v>
      </c>
      <c r="P338" s="20">
        <v>36799</v>
      </c>
      <c r="Q338" s="20">
        <v>61</v>
      </c>
      <c r="R338" s="20">
        <v>0</v>
      </c>
      <c r="S338" s="20">
        <v>0</v>
      </c>
      <c r="T338" s="20">
        <v>0</v>
      </c>
      <c r="U338" s="20">
        <v>0</v>
      </c>
      <c r="V338" s="21">
        <v>2.7309262659400702E-3</v>
      </c>
      <c r="W338" s="21">
        <v>1.1856315722980071E-5</v>
      </c>
      <c r="X338" s="21">
        <v>0</v>
      </c>
      <c r="Y338" s="21">
        <v>0</v>
      </c>
      <c r="Z338" s="21">
        <v>9.3459402772543584E-4</v>
      </c>
      <c r="AA338" s="21">
        <v>2.1734843254089355</v>
      </c>
      <c r="AC338" s="23">
        <v>1.1047600507736206</v>
      </c>
      <c r="AD338" s="23">
        <v>1.83130893856287E-3</v>
      </c>
      <c r="AE338" s="23">
        <v>0</v>
      </c>
      <c r="AF338" s="23">
        <v>1</v>
      </c>
      <c r="AG338" s="23">
        <v>0</v>
      </c>
      <c r="AH338" s="23">
        <v>3.3102002926170826E-3</v>
      </c>
      <c r="AI338" s="23">
        <v>1.3731995750276837E-5</v>
      </c>
      <c r="AJ338" s="23">
        <v>0</v>
      </c>
      <c r="AK338" s="23">
        <v>8.5810823646659631E-4</v>
      </c>
      <c r="AL338" s="23">
        <v>13.029426574707031</v>
      </c>
      <c r="AN338" s="25">
        <v>0.35284000635147095</v>
      </c>
      <c r="AO338" s="25">
        <v>2.7427175082266331E-3</v>
      </c>
      <c r="AP338" s="25">
        <v>16.182466870540267</v>
      </c>
      <c r="AQ338" s="25">
        <v>4.5264866203069687E-3</v>
      </c>
      <c r="AR338" s="25">
        <v>3.7834013146351843E-3</v>
      </c>
      <c r="AS338" s="25">
        <v>56.268054962158203</v>
      </c>
      <c r="AU338" s="28">
        <v>1593.4693603515625</v>
      </c>
      <c r="AV338" s="28">
        <v>0.54135233163833618</v>
      </c>
      <c r="AW338" s="28">
        <v>-0.26651999354362488</v>
      </c>
      <c r="AX338" s="29">
        <v>221</v>
      </c>
      <c r="AY338" s="28">
        <v>1593.4693603515625</v>
      </c>
      <c r="AZ338" s="28">
        <v>3.1081974506378174</v>
      </c>
      <c r="BA338" s="28">
        <v>9.9999997764825821E-3</v>
      </c>
      <c r="BC338" s="34">
        <v>36799</v>
      </c>
      <c r="BD338" s="35">
        <v>129.84159851074219</v>
      </c>
      <c r="BE338" s="35">
        <v>0.69078975915908813</v>
      </c>
      <c r="BF338" s="33">
        <v>222</v>
      </c>
    </row>
    <row r="339" spans="1:58">
      <c r="A339" s="7">
        <v>338</v>
      </c>
      <c r="C339" s="11" t="s">
        <v>5</v>
      </c>
      <c r="D339" s="11" t="s">
        <v>9</v>
      </c>
      <c r="E339" s="11" t="s">
        <v>13</v>
      </c>
      <c r="F339" s="11" t="s">
        <v>27</v>
      </c>
      <c r="G339" s="11" t="s">
        <v>44</v>
      </c>
      <c r="H339" s="15" t="s">
        <v>373</v>
      </c>
      <c r="I339" s="11" t="s">
        <v>776</v>
      </c>
      <c r="J339" s="11">
        <v>84807000</v>
      </c>
      <c r="K339" s="11">
        <v>84807</v>
      </c>
      <c r="L339" s="12">
        <v>22425</v>
      </c>
      <c r="M339" s="12">
        <v>23546.50390625</v>
      </c>
      <c r="N339" s="13">
        <v>146.732</v>
      </c>
      <c r="P339" s="20">
        <v>26013</v>
      </c>
      <c r="Q339" s="20">
        <v>368</v>
      </c>
      <c r="R339" s="20">
        <v>0</v>
      </c>
      <c r="S339" s="20">
        <v>0</v>
      </c>
      <c r="T339" s="20">
        <v>0</v>
      </c>
      <c r="U339" s="20">
        <v>0</v>
      </c>
      <c r="V339" s="21">
        <v>1.9304759334772825E-3</v>
      </c>
      <c r="W339" s="21">
        <v>7.1526621468365192E-5</v>
      </c>
      <c r="X339" s="21">
        <v>0</v>
      </c>
      <c r="Y339" s="21">
        <v>0</v>
      </c>
      <c r="Z339" s="21">
        <v>6.7115732771483294E-4</v>
      </c>
      <c r="AA339" s="21">
        <v>1.5608381032943726</v>
      </c>
      <c r="AC339" s="23">
        <v>1.1047500371932983</v>
      </c>
      <c r="AD339" s="23">
        <v>1.5628647059202194E-2</v>
      </c>
      <c r="AE339" s="23">
        <v>0</v>
      </c>
      <c r="AF339" s="23">
        <v>1</v>
      </c>
      <c r="AG339" s="23">
        <v>0</v>
      </c>
      <c r="AH339" s="23">
        <v>3.3102002926170826E-3</v>
      </c>
      <c r="AI339" s="23">
        <v>1.1719077883753926E-4</v>
      </c>
      <c r="AJ339" s="23">
        <v>0</v>
      </c>
      <c r="AK339" s="23">
        <v>8.9312795104032415E-4</v>
      </c>
      <c r="AL339" s="23">
        <v>13.561161994934082</v>
      </c>
      <c r="AN339" s="25">
        <v>0.58705002069473267</v>
      </c>
      <c r="AO339" s="25">
        <v>4.563293419778347E-3</v>
      </c>
      <c r="AP339" s="25">
        <v>13.987975951903808</v>
      </c>
      <c r="AQ339" s="25">
        <v>3.9126533083617687E-3</v>
      </c>
      <c r="AR339" s="25">
        <v>4.1836979759703741E-3</v>
      </c>
      <c r="AS339" s="25">
        <v>62.221405029296875</v>
      </c>
      <c r="AU339" s="28">
        <v>1317.0267333984375</v>
      </c>
      <c r="AV339" s="28">
        <v>0.44743594527244568</v>
      </c>
      <c r="AW339" s="28">
        <v>-0.34926912188529968</v>
      </c>
      <c r="AX339" s="29">
        <v>241</v>
      </c>
      <c r="AY339" s="28">
        <v>1317.0267333984375</v>
      </c>
      <c r="AZ339" s="28">
        <v>2.5689725875854492</v>
      </c>
      <c r="BA339" s="28">
        <v>9.9999997764825821E-3</v>
      </c>
      <c r="BC339" s="34">
        <v>26013</v>
      </c>
      <c r="BD339" s="35">
        <v>152.70932006835937</v>
      </c>
      <c r="BE339" s="35">
        <v>0.81245172023773193</v>
      </c>
      <c r="BF339" s="33">
        <v>199</v>
      </c>
    </row>
    <row r="340" spans="1:58">
      <c r="A340" s="7">
        <v>339</v>
      </c>
      <c r="C340" s="11" t="s">
        <v>5</v>
      </c>
      <c r="D340" s="11" t="s">
        <v>9</v>
      </c>
      <c r="E340" s="11" t="s">
        <v>13</v>
      </c>
      <c r="F340" s="11" t="s">
        <v>27</v>
      </c>
      <c r="G340" s="11" t="s">
        <v>44</v>
      </c>
      <c r="H340" s="15" t="s">
        <v>374</v>
      </c>
      <c r="I340" s="11" t="s">
        <v>777</v>
      </c>
      <c r="J340" s="11">
        <v>84808000</v>
      </c>
      <c r="K340" s="11">
        <v>84808</v>
      </c>
      <c r="L340" s="12">
        <v>58037</v>
      </c>
      <c r="M340" s="12">
        <v>60939.50390625</v>
      </c>
      <c r="N340" s="13">
        <v>158.74100000000001</v>
      </c>
      <c r="P340" s="20">
        <v>67323</v>
      </c>
      <c r="Q340" s="20">
        <v>898</v>
      </c>
      <c r="R340" s="20">
        <v>0</v>
      </c>
      <c r="S340" s="20">
        <v>0</v>
      </c>
      <c r="T340" s="20">
        <v>0</v>
      </c>
      <c r="U340" s="20">
        <v>0</v>
      </c>
      <c r="V340" s="21">
        <v>4.9961726181209087E-3</v>
      </c>
      <c r="W340" s="21">
        <v>1.7454051703680307E-4</v>
      </c>
      <c r="X340" s="21">
        <v>0</v>
      </c>
      <c r="Y340" s="21">
        <v>0</v>
      </c>
      <c r="Z340" s="21">
        <v>1.7352322470874126E-3</v>
      </c>
      <c r="AA340" s="21">
        <v>4.0354418754577637</v>
      </c>
      <c r="AC340" s="23">
        <v>1.1047500371932983</v>
      </c>
      <c r="AD340" s="23">
        <v>1.4735925942659378E-2</v>
      </c>
      <c r="AE340" s="23">
        <v>0</v>
      </c>
      <c r="AF340" s="23">
        <v>1</v>
      </c>
      <c r="AG340" s="23">
        <v>0</v>
      </c>
      <c r="AH340" s="23">
        <v>3.3102002926170826E-3</v>
      </c>
      <c r="AI340" s="23">
        <v>1.1049674503738061E-4</v>
      </c>
      <c r="AJ340" s="23">
        <v>0</v>
      </c>
      <c r="AK340" s="23">
        <v>8.9086209070412907E-4</v>
      </c>
      <c r="AL340" s="23">
        <v>13.52675724029541</v>
      </c>
      <c r="AN340" s="25">
        <v>0.52394002676010132</v>
      </c>
      <c r="AO340" s="25">
        <v>4.0727229788899422E-3</v>
      </c>
      <c r="AP340" s="25">
        <v>9.0048605781529805</v>
      </c>
      <c r="AQ340" s="25">
        <v>2.5187989231199026E-3</v>
      </c>
      <c r="AR340" s="25">
        <v>3.1661350184433285E-3</v>
      </c>
      <c r="AS340" s="25">
        <v>47.087856292724609</v>
      </c>
      <c r="AU340" s="28">
        <v>2570.358642578125</v>
      </c>
      <c r="AV340" s="28">
        <v>0.87323272228240967</v>
      </c>
      <c r="AW340" s="28">
        <v>-5.8869998902082443E-2</v>
      </c>
      <c r="AX340" s="29">
        <v>191</v>
      </c>
      <c r="AY340" s="28">
        <v>2570.358642578125</v>
      </c>
      <c r="AZ340" s="28">
        <v>5.0137028694152832</v>
      </c>
      <c r="BA340" s="28">
        <v>9.9999997764825821E-3</v>
      </c>
      <c r="BC340" s="34">
        <v>67323</v>
      </c>
      <c r="BD340" s="35">
        <v>352.73214721679687</v>
      </c>
      <c r="BE340" s="35">
        <v>1.8766231536865234</v>
      </c>
      <c r="BF340" s="33">
        <v>161</v>
      </c>
    </row>
    <row r="341" spans="1:58">
      <c r="A341" s="7">
        <v>340</v>
      </c>
      <c r="C341" s="11" t="s">
        <v>5</v>
      </c>
      <c r="D341" s="11" t="s">
        <v>9</v>
      </c>
      <c r="E341" s="11" t="s">
        <v>13</v>
      </c>
      <c r="F341" s="11" t="s">
        <v>27</v>
      </c>
      <c r="G341" s="11" t="s">
        <v>44</v>
      </c>
      <c r="H341" s="15" t="s">
        <v>375</v>
      </c>
      <c r="I341" s="11" t="s">
        <v>778</v>
      </c>
      <c r="J341" s="11">
        <v>84809000</v>
      </c>
      <c r="K341" s="11">
        <v>84809</v>
      </c>
      <c r="L341" s="12">
        <v>11744</v>
      </c>
      <c r="M341" s="12">
        <v>12331.3330078125</v>
      </c>
      <c r="N341" s="13">
        <v>139.233</v>
      </c>
      <c r="P341" s="20">
        <v>13623</v>
      </c>
      <c r="Q341" s="20">
        <v>0</v>
      </c>
      <c r="R341" s="20">
        <v>0</v>
      </c>
      <c r="S341" s="20">
        <v>0</v>
      </c>
      <c r="T341" s="20">
        <v>0</v>
      </c>
      <c r="U341" s="20">
        <v>0</v>
      </c>
      <c r="V341" s="21">
        <v>1.010989653877914E-3</v>
      </c>
      <c r="W341" s="21">
        <v>0</v>
      </c>
      <c r="X341" s="21">
        <v>0</v>
      </c>
      <c r="Y341" s="21">
        <v>0</v>
      </c>
      <c r="Z341" s="21">
        <v>3.452572386512437E-4</v>
      </c>
      <c r="AA341" s="21">
        <v>0.80292743444442749</v>
      </c>
      <c r="AC341" s="23">
        <v>1.1047500371932983</v>
      </c>
      <c r="AD341" s="23">
        <v>0</v>
      </c>
      <c r="AE341" s="23">
        <v>0</v>
      </c>
      <c r="AF341" s="23">
        <v>1</v>
      </c>
      <c r="AG341" s="23">
        <v>0</v>
      </c>
      <c r="AH341" s="23">
        <v>3.3102002926170826E-3</v>
      </c>
      <c r="AI341" s="23">
        <v>0</v>
      </c>
      <c r="AJ341" s="23">
        <v>0</v>
      </c>
      <c r="AK341" s="23">
        <v>8.5346009971732934E-4</v>
      </c>
      <c r="AL341" s="23">
        <v>12.958849906921387</v>
      </c>
      <c r="AN341" s="25">
        <v>0.34953001141548157</v>
      </c>
      <c r="AO341" s="25">
        <v>2.7169880922883749E-3</v>
      </c>
      <c r="AP341" s="25">
        <v>14.771395076201641</v>
      </c>
      <c r="AQ341" s="25">
        <v>4.1317879222333431E-3</v>
      </c>
      <c r="AR341" s="25">
        <v>3.5424084128679529E-3</v>
      </c>
      <c r="AS341" s="25">
        <v>52.683925628662109</v>
      </c>
      <c r="AU341" s="28">
        <v>548.1771240234375</v>
      </c>
      <c r="AV341" s="28">
        <v>0.18623323738574982</v>
      </c>
      <c r="AW341" s="28">
        <v>-0.72994279861450195</v>
      </c>
      <c r="AX341" s="29">
        <v>305</v>
      </c>
      <c r="AY341" s="28">
        <v>548.1771240234375</v>
      </c>
      <c r="AZ341" s="28">
        <v>1.0692660808563232</v>
      </c>
      <c r="BA341" s="28">
        <v>9.9999997764825821E-3</v>
      </c>
      <c r="BC341" s="34">
        <v>13623</v>
      </c>
      <c r="BD341" s="35">
        <v>47.616474151611328</v>
      </c>
      <c r="BE341" s="35">
        <v>0.25333154201507568</v>
      </c>
      <c r="BF341" s="33">
        <v>299</v>
      </c>
    </row>
    <row r="342" spans="1:58">
      <c r="A342" s="7">
        <v>341</v>
      </c>
      <c r="C342" s="11" t="s">
        <v>5</v>
      </c>
      <c r="D342" s="11" t="s">
        <v>9</v>
      </c>
      <c r="E342" s="11" t="s">
        <v>13</v>
      </c>
      <c r="F342" s="11" t="s">
        <v>27</v>
      </c>
      <c r="G342" s="11" t="s">
        <v>44</v>
      </c>
      <c r="H342" s="15" t="s">
        <v>376</v>
      </c>
      <c r="I342" s="11" t="s">
        <v>779</v>
      </c>
      <c r="J342" s="11">
        <v>84810000</v>
      </c>
      <c r="K342" s="11">
        <v>84810</v>
      </c>
      <c r="L342" s="12">
        <v>36539</v>
      </c>
      <c r="M342" s="12">
        <v>38366.36328125</v>
      </c>
      <c r="N342" s="13">
        <v>136.768</v>
      </c>
      <c r="P342" s="20">
        <v>42385</v>
      </c>
      <c r="Q342" s="20">
        <v>0</v>
      </c>
      <c r="R342" s="20">
        <v>0</v>
      </c>
      <c r="S342" s="20">
        <v>0</v>
      </c>
      <c r="T342" s="20">
        <v>0</v>
      </c>
      <c r="U342" s="20">
        <v>0</v>
      </c>
      <c r="V342" s="21">
        <v>3.1454742420464754E-3</v>
      </c>
      <c r="W342" s="21">
        <v>0</v>
      </c>
      <c r="X342" s="21">
        <v>0</v>
      </c>
      <c r="Y342" s="21">
        <v>0</v>
      </c>
      <c r="Z342" s="21">
        <v>1.0741927445963001E-3</v>
      </c>
      <c r="AA342" s="21">
        <v>2.4981338977813721</v>
      </c>
      <c r="AC342" s="23">
        <v>1.1047400236129761</v>
      </c>
      <c r="AD342" s="23">
        <v>0</v>
      </c>
      <c r="AE342" s="23">
        <v>0</v>
      </c>
      <c r="AF342" s="23">
        <v>1</v>
      </c>
      <c r="AG342" s="23">
        <v>0</v>
      </c>
      <c r="AH342" s="23">
        <v>3.3102002926170826E-3</v>
      </c>
      <c r="AI342" s="23">
        <v>0</v>
      </c>
      <c r="AJ342" s="23">
        <v>0</v>
      </c>
      <c r="AK342" s="23">
        <v>8.5346009971732934E-4</v>
      </c>
      <c r="AL342" s="23">
        <v>12.958849906921387</v>
      </c>
      <c r="AN342" s="25">
        <v>0.41411998867988586</v>
      </c>
      <c r="AO342" s="25">
        <v>3.2190629281103611E-3</v>
      </c>
      <c r="AP342" s="25">
        <v>23.170080142475513</v>
      </c>
      <c r="AQ342" s="25">
        <v>6.4810300245881081E-3</v>
      </c>
      <c r="AR342" s="25">
        <v>5.1221547079555911E-3</v>
      </c>
      <c r="AS342" s="25">
        <v>76.178459167480469</v>
      </c>
      <c r="AU342" s="28">
        <v>2466.120849609375</v>
      </c>
      <c r="AV342" s="28">
        <v>0.83781981468200684</v>
      </c>
      <c r="AW342" s="28">
        <v>-7.6849371194839478E-2</v>
      </c>
      <c r="AX342" s="29">
        <v>197</v>
      </c>
      <c r="AY342" s="28">
        <v>2466.120849609375</v>
      </c>
      <c r="AZ342" s="28">
        <v>4.8103780746459961</v>
      </c>
      <c r="BA342" s="28">
        <v>9.9999997764825821E-3</v>
      </c>
      <c r="BC342" s="34">
        <v>42385</v>
      </c>
      <c r="BD342" s="35">
        <v>175.52474975585937</v>
      </c>
      <c r="BE342" s="35">
        <v>0.93383556604385376</v>
      </c>
      <c r="BF342" s="33">
        <v>189</v>
      </c>
    </row>
    <row r="343" spans="1:58">
      <c r="A343" s="7">
        <v>342</v>
      </c>
      <c r="C343" s="11" t="s">
        <v>5</v>
      </c>
      <c r="D343" s="11" t="s">
        <v>9</v>
      </c>
      <c r="E343" s="11" t="s">
        <v>13</v>
      </c>
      <c r="F343" s="11" t="s">
        <v>27</v>
      </c>
      <c r="G343" s="11" t="s">
        <v>44</v>
      </c>
      <c r="H343" s="15" t="s">
        <v>377</v>
      </c>
      <c r="I343" s="11" t="s">
        <v>780</v>
      </c>
      <c r="J343" s="11">
        <v>84811000</v>
      </c>
      <c r="K343" s="11">
        <v>84811</v>
      </c>
      <c r="L343" s="12">
        <v>27464</v>
      </c>
      <c r="M343" s="12">
        <v>28837.509765625</v>
      </c>
      <c r="N343" s="13">
        <v>150.63999999999999</v>
      </c>
      <c r="P343" s="20">
        <v>31858</v>
      </c>
      <c r="Q343" s="20">
        <v>470</v>
      </c>
      <c r="R343" s="20">
        <v>0</v>
      </c>
      <c r="S343" s="20">
        <v>0</v>
      </c>
      <c r="T343" s="20">
        <v>0</v>
      </c>
      <c r="U343" s="20">
        <v>0</v>
      </c>
      <c r="V343" s="21">
        <v>2.3642450105398893E-3</v>
      </c>
      <c r="W343" s="21">
        <v>9.135193977272138E-5</v>
      </c>
      <c r="X343" s="21">
        <v>0</v>
      </c>
      <c r="Y343" s="21">
        <v>0</v>
      </c>
      <c r="Z343" s="21">
        <v>8.2258735339166777E-4</v>
      </c>
      <c r="AA343" s="21">
        <v>1.9130024909973145</v>
      </c>
      <c r="AC343" s="23">
        <v>1.1047400236129761</v>
      </c>
      <c r="AD343" s="23">
        <v>1.6298217698931694E-2</v>
      </c>
      <c r="AE343" s="23">
        <v>0</v>
      </c>
      <c r="AF343" s="23">
        <v>1</v>
      </c>
      <c r="AG343" s="23">
        <v>0</v>
      </c>
      <c r="AH343" s="23">
        <v>3.3102002926170826E-3</v>
      </c>
      <c r="AI343" s="23">
        <v>1.2221152428537607E-4</v>
      </c>
      <c r="AJ343" s="23">
        <v>0</v>
      </c>
      <c r="AK343" s="23">
        <v>8.9482742079324297E-4</v>
      </c>
      <c r="AL343" s="23">
        <v>13.586966514587402</v>
      </c>
      <c r="AN343" s="25">
        <v>0.49353998899459839</v>
      </c>
      <c r="AO343" s="25">
        <v>3.8364154752343893E-3</v>
      </c>
      <c r="AP343" s="25">
        <v>24.418604651162788</v>
      </c>
      <c r="AQ343" s="25">
        <v>6.8302620202302933E-3</v>
      </c>
      <c r="AR343" s="25">
        <v>5.5830807791401047E-3</v>
      </c>
      <c r="AS343" s="25">
        <v>83.03350830078125</v>
      </c>
      <c r="AU343" s="28">
        <v>2158.19873046875</v>
      </c>
      <c r="AV343" s="28">
        <v>0.73320889472961426</v>
      </c>
      <c r="AW343" s="28">
        <v>-0.13477227091789246</v>
      </c>
      <c r="AX343" s="29">
        <v>204</v>
      </c>
      <c r="AY343" s="28">
        <v>2158.19873046875</v>
      </c>
      <c r="AZ343" s="28">
        <v>4.2097501754760742</v>
      </c>
      <c r="BA343" s="28">
        <v>9.9999997764825821E-3</v>
      </c>
      <c r="BC343" s="34">
        <v>31858</v>
      </c>
      <c r="BD343" s="35">
        <v>157.23196411132812</v>
      </c>
      <c r="BE343" s="35">
        <v>0.83651340007781982</v>
      </c>
      <c r="BF343" s="33">
        <v>197</v>
      </c>
    </row>
    <row r="344" spans="1:58">
      <c r="A344" s="7">
        <v>343</v>
      </c>
      <c r="C344" s="11" t="s">
        <v>5</v>
      </c>
      <c r="D344" s="11" t="s">
        <v>9</v>
      </c>
      <c r="E344" s="11" t="s">
        <v>13</v>
      </c>
      <c r="F344" s="11" t="s">
        <v>27</v>
      </c>
      <c r="G344" s="11" t="s">
        <v>44</v>
      </c>
      <c r="H344" s="15" t="s">
        <v>378</v>
      </c>
      <c r="I344" s="11" t="s">
        <v>781</v>
      </c>
      <c r="J344" s="11">
        <v>84812000</v>
      </c>
      <c r="K344" s="11">
        <v>84812</v>
      </c>
      <c r="L344" s="12">
        <v>12423</v>
      </c>
      <c r="M344" s="12">
        <v>13044.2900390625</v>
      </c>
      <c r="N344" s="13">
        <v>154.346</v>
      </c>
      <c r="P344" s="20">
        <v>14411</v>
      </c>
      <c r="Q344" s="20">
        <v>0</v>
      </c>
      <c r="R344" s="20">
        <v>0</v>
      </c>
      <c r="S344" s="20">
        <v>0</v>
      </c>
      <c r="T344" s="20">
        <v>0</v>
      </c>
      <c r="U344" s="20">
        <v>0</v>
      </c>
      <c r="V344" s="21">
        <v>1.0694686789065599E-3</v>
      </c>
      <c r="W344" s="21">
        <v>0</v>
      </c>
      <c r="X344" s="21">
        <v>0</v>
      </c>
      <c r="Y344" s="21">
        <v>0</v>
      </c>
      <c r="Z344" s="21">
        <v>3.6522807279673874E-4</v>
      </c>
      <c r="AA344" s="21">
        <v>0.84937143325805664</v>
      </c>
      <c r="AC344" s="23">
        <v>1.1047699451446533</v>
      </c>
      <c r="AD344" s="23">
        <v>0</v>
      </c>
      <c r="AE344" s="23">
        <v>0</v>
      </c>
      <c r="AF344" s="23">
        <v>1</v>
      </c>
      <c r="AG344" s="23">
        <v>0</v>
      </c>
      <c r="AH344" s="23">
        <v>3.3102002926170826E-3</v>
      </c>
      <c r="AI344" s="23">
        <v>0</v>
      </c>
      <c r="AJ344" s="23">
        <v>0</v>
      </c>
      <c r="AK344" s="23">
        <v>8.5346009971732934E-4</v>
      </c>
      <c r="AL344" s="23">
        <v>12.958849906921387</v>
      </c>
      <c r="AN344" s="25">
        <v>0.43727999925613403</v>
      </c>
      <c r="AO344" s="25">
        <v>3.3990917727351189E-3</v>
      </c>
      <c r="AP344" s="25">
        <v>14.814814814814813</v>
      </c>
      <c r="AQ344" s="25">
        <v>4.1439332999289036E-3</v>
      </c>
      <c r="AR344" s="25">
        <v>3.8336460603060965E-3</v>
      </c>
      <c r="AS344" s="25">
        <v>57.015312194824219</v>
      </c>
      <c r="AU344" s="28">
        <v>627.560546875</v>
      </c>
      <c r="AV344" s="28">
        <v>0.21320231258869171</v>
      </c>
      <c r="AW344" s="28">
        <v>-0.67120808362960815</v>
      </c>
      <c r="AX344" s="29">
        <v>292</v>
      </c>
      <c r="AY344" s="28">
        <v>627.560546875</v>
      </c>
      <c r="AZ344" s="28">
        <v>1.2241101264953613</v>
      </c>
      <c r="BA344" s="28">
        <v>9.9999997764825821E-3</v>
      </c>
      <c r="BC344" s="34">
        <v>14411</v>
      </c>
      <c r="BD344" s="35">
        <v>63.01641845703125</v>
      </c>
      <c r="BE344" s="35">
        <v>0.33526307344436646</v>
      </c>
      <c r="BF344" s="33">
        <v>278</v>
      </c>
    </row>
    <row r="345" spans="1:58">
      <c r="A345" s="7">
        <v>344</v>
      </c>
      <c r="C345" s="11" t="s">
        <v>5</v>
      </c>
      <c r="D345" s="11" t="s">
        <v>9</v>
      </c>
      <c r="E345" s="11" t="s">
        <v>13</v>
      </c>
      <c r="F345" s="11" t="s">
        <v>27</v>
      </c>
      <c r="G345" s="11" t="s">
        <v>44</v>
      </c>
      <c r="H345" s="15" t="s">
        <v>379</v>
      </c>
      <c r="I345" s="11" t="s">
        <v>782</v>
      </c>
      <c r="J345" s="11">
        <v>84813000</v>
      </c>
      <c r="K345" s="11">
        <v>84813</v>
      </c>
      <c r="L345" s="12">
        <v>35318</v>
      </c>
      <c r="M345" s="12">
        <v>37084.296875</v>
      </c>
      <c r="N345" s="13">
        <v>145.03299999999999</v>
      </c>
      <c r="P345" s="20">
        <v>40969</v>
      </c>
      <c r="Q345" s="20">
        <v>0</v>
      </c>
      <c r="R345" s="20">
        <v>0</v>
      </c>
      <c r="S345" s="20">
        <v>0</v>
      </c>
      <c r="T345" s="20">
        <v>0</v>
      </c>
      <c r="U345" s="20">
        <v>0</v>
      </c>
      <c r="V345" s="21">
        <v>3.0403900891542435E-3</v>
      </c>
      <c r="W345" s="21">
        <v>0</v>
      </c>
      <c r="X345" s="21">
        <v>0</v>
      </c>
      <c r="Y345" s="21">
        <v>0</v>
      </c>
      <c r="Z345" s="21">
        <v>1.0383060623593338E-3</v>
      </c>
      <c r="AA345" s="21">
        <v>2.4146761894226074</v>
      </c>
      <c r="AC345" s="23">
        <v>1.1047500371932983</v>
      </c>
      <c r="AD345" s="23">
        <v>0</v>
      </c>
      <c r="AE345" s="23">
        <v>0</v>
      </c>
      <c r="AF345" s="23">
        <v>1</v>
      </c>
      <c r="AG345" s="23">
        <v>0</v>
      </c>
      <c r="AH345" s="23">
        <v>3.3102002926170826E-3</v>
      </c>
      <c r="AI345" s="23">
        <v>0</v>
      </c>
      <c r="AJ345" s="23">
        <v>0</v>
      </c>
      <c r="AK345" s="23">
        <v>8.5346009971732934E-4</v>
      </c>
      <c r="AL345" s="23">
        <v>12.958849906921387</v>
      </c>
      <c r="AN345" s="25">
        <v>0.42583999037742615</v>
      </c>
      <c r="AO345" s="25">
        <v>3.3101656008511782E-3</v>
      </c>
      <c r="AP345" s="25">
        <v>20.48596564725597</v>
      </c>
      <c r="AQ345" s="25">
        <v>5.7302420027554035E-3</v>
      </c>
      <c r="AR345" s="25">
        <v>4.7220828185430674E-3</v>
      </c>
      <c r="AS345" s="25">
        <v>70.228446960449219</v>
      </c>
      <c r="AU345" s="28">
        <v>2197.54833984375</v>
      </c>
      <c r="AV345" s="28">
        <v>0.74657720327377319</v>
      </c>
      <c r="AW345" s="28">
        <v>-0.1269252747297287</v>
      </c>
      <c r="AX345" s="29">
        <v>201</v>
      </c>
      <c r="AY345" s="28">
        <v>2197.54833984375</v>
      </c>
      <c r="AZ345" s="28">
        <v>4.2865047454833984</v>
      </c>
      <c r="BA345" s="28">
        <v>9.9999997764825821E-3</v>
      </c>
      <c r="BC345" s="34">
        <v>40969</v>
      </c>
      <c r="BD345" s="35">
        <v>174.46238708496094</v>
      </c>
      <c r="BE345" s="35">
        <v>0.92818355560302734</v>
      </c>
      <c r="BF345" s="33">
        <v>190</v>
      </c>
    </row>
    <row r="346" spans="1:58">
      <c r="A346" s="7">
        <v>345</v>
      </c>
      <c r="C346" s="11" t="s">
        <v>5</v>
      </c>
      <c r="D346" s="11" t="s">
        <v>9</v>
      </c>
      <c r="E346" s="11" t="s">
        <v>13</v>
      </c>
      <c r="F346" s="11" t="s">
        <v>27</v>
      </c>
      <c r="G346" s="11" t="s">
        <v>44</v>
      </c>
      <c r="H346" s="15" t="s">
        <v>380</v>
      </c>
      <c r="I346" s="11" t="s">
        <v>783</v>
      </c>
      <c r="J346" s="11">
        <v>84814000</v>
      </c>
      <c r="K346" s="11">
        <v>84814</v>
      </c>
      <c r="L346" s="12">
        <v>33453</v>
      </c>
      <c r="M346" s="12">
        <v>35126.02734375</v>
      </c>
      <c r="N346" s="13">
        <v>161.77099999999999</v>
      </c>
      <c r="P346" s="20">
        <v>38805</v>
      </c>
      <c r="Q346" s="20">
        <v>0</v>
      </c>
      <c r="R346" s="20">
        <v>0</v>
      </c>
      <c r="S346" s="20">
        <v>0</v>
      </c>
      <c r="T346" s="20">
        <v>0</v>
      </c>
      <c r="U346" s="20">
        <v>0</v>
      </c>
      <c r="V346" s="21">
        <v>2.8797953855246305E-3</v>
      </c>
      <c r="W346" s="21">
        <v>0</v>
      </c>
      <c r="X346" s="21">
        <v>0</v>
      </c>
      <c r="Y346" s="21">
        <v>0</v>
      </c>
      <c r="Z346" s="21">
        <v>9.8346229249037854E-4</v>
      </c>
      <c r="AA346" s="21">
        <v>2.2871320247650146</v>
      </c>
      <c r="AC346" s="23">
        <v>1.1047400236129761</v>
      </c>
      <c r="AD346" s="23">
        <v>0</v>
      </c>
      <c r="AE346" s="23">
        <v>0</v>
      </c>
      <c r="AF346" s="23">
        <v>1</v>
      </c>
      <c r="AG346" s="23">
        <v>0</v>
      </c>
      <c r="AH346" s="23">
        <v>3.3102002926170826E-3</v>
      </c>
      <c r="AI346" s="23">
        <v>0</v>
      </c>
      <c r="AJ346" s="23">
        <v>0</v>
      </c>
      <c r="AK346" s="23">
        <v>8.5346009971732934E-4</v>
      </c>
      <c r="AL346" s="23">
        <v>12.958849906921387</v>
      </c>
      <c r="AN346" s="25">
        <v>0.39417999982833862</v>
      </c>
      <c r="AO346" s="25">
        <v>3.0640640761703253E-3</v>
      </c>
      <c r="AP346" s="25">
        <v>14.217794883405027</v>
      </c>
      <c r="AQ346" s="25">
        <v>3.9769373834133148E-3</v>
      </c>
      <c r="AR346" s="25">
        <v>3.5966512040203178E-3</v>
      </c>
      <c r="AS346" s="25">
        <v>53.490642547607422</v>
      </c>
      <c r="AU346" s="28">
        <v>1585.3878173828125</v>
      </c>
      <c r="AV346" s="28">
        <v>0.53860676288604736</v>
      </c>
      <c r="AW346" s="28">
        <v>-0.26872819662094116</v>
      </c>
      <c r="AX346" s="29">
        <v>223</v>
      </c>
      <c r="AY346" s="28">
        <v>1585.3878173828125</v>
      </c>
      <c r="AZ346" s="28">
        <v>3.0924336910247803</v>
      </c>
      <c r="BA346" s="28">
        <v>9.9999997764825821E-3</v>
      </c>
      <c r="BC346" s="34">
        <v>38805</v>
      </c>
      <c r="BD346" s="35">
        <v>152.9615478515625</v>
      </c>
      <c r="BE346" s="35">
        <v>0.81379365921020508</v>
      </c>
      <c r="BF346" s="33">
        <v>198</v>
      </c>
    </row>
    <row r="347" spans="1:58">
      <c r="A347" s="7">
        <v>346</v>
      </c>
      <c r="C347" s="11" t="s">
        <v>5</v>
      </c>
      <c r="D347" s="11" t="s">
        <v>9</v>
      </c>
      <c r="E347" s="11" t="s">
        <v>13</v>
      </c>
      <c r="F347" s="11" t="s">
        <v>27</v>
      </c>
      <c r="G347" s="11" t="s">
        <v>44</v>
      </c>
      <c r="H347" s="15" t="s">
        <v>381</v>
      </c>
      <c r="I347" s="11" t="s">
        <v>784</v>
      </c>
      <c r="J347" s="11">
        <v>84815000</v>
      </c>
      <c r="K347" s="11">
        <v>84815</v>
      </c>
      <c r="L347" s="12">
        <v>31057</v>
      </c>
      <c r="M347" s="12">
        <v>32610.201171875</v>
      </c>
      <c r="N347" s="13">
        <v>153.05699999999999</v>
      </c>
      <c r="P347" s="20">
        <v>36026</v>
      </c>
      <c r="Q347" s="20">
        <v>470</v>
      </c>
      <c r="R347" s="20">
        <v>0</v>
      </c>
      <c r="S347" s="20">
        <v>0</v>
      </c>
      <c r="T347" s="20">
        <v>0</v>
      </c>
      <c r="U347" s="20">
        <v>0</v>
      </c>
      <c r="V347" s="21">
        <v>2.6735605206340551E-3</v>
      </c>
      <c r="W347" s="21">
        <v>9.135193977272138E-5</v>
      </c>
      <c r="X347" s="21">
        <v>0</v>
      </c>
      <c r="Y347" s="21">
        <v>0</v>
      </c>
      <c r="Z347" s="21">
        <v>9.282199070755543E-4</v>
      </c>
      <c r="AA347" s="21">
        <v>2.1586606502532959</v>
      </c>
      <c r="AC347" s="23">
        <v>1.1047500371932983</v>
      </c>
      <c r="AD347" s="23">
        <v>1.4412667602300644E-2</v>
      </c>
      <c r="AE347" s="23">
        <v>0</v>
      </c>
      <c r="AF347" s="23">
        <v>1</v>
      </c>
      <c r="AG347" s="23">
        <v>0</v>
      </c>
      <c r="AH347" s="23">
        <v>3.3102002926170826E-3</v>
      </c>
      <c r="AI347" s="23">
        <v>1.0807280341396108E-4</v>
      </c>
      <c r="AJ347" s="23">
        <v>0</v>
      </c>
      <c r="AK347" s="23">
        <v>8.9004161185001439E-4</v>
      </c>
      <c r="AL347" s="23">
        <v>13.514299392700195</v>
      </c>
      <c r="AN347" s="25">
        <v>0.28310999274253845</v>
      </c>
      <c r="AO347" s="25">
        <v>2.2006880026310682E-3</v>
      </c>
      <c r="AP347" s="25">
        <v>17.772151898734176</v>
      </c>
      <c r="AQ347" s="25">
        <v>4.9711461178958416E-3</v>
      </c>
      <c r="AR347" s="25">
        <v>3.8170243756309812E-3</v>
      </c>
      <c r="AS347" s="25">
        <v>56.768108367919922</v>
      </c>
      <c r="AU347" s="28">
        <v>1656.0838623046875</v>
      </c>
      <c r="AV347" s="28">
        <v>0.56262445449829102</v>
      </c>
      <c r="AW347" s="28">
        <v>-0.24978139996528625</v>
      </c>
      <c r="AX347" s="29">
        <v>218</v>
      </c>
      <c r="AY347" s="28">
        <v>1656.0838623046875</v>
      </c>
      <c r="AZ347" s="28">
        <v>3.2303323745727539</v>
      </c>
      <c r="BA347" s="28">
        <v>9.9999997764825821E-3</v>
      </c>
      <c r="BC347" s="34">
        <v>36026</v>
      </c>
      <c r="BD347" s="35">
        <v>101.99320220947266</v>
      </c>
      <c r="BE347" s="35">
        <v>0.54262930154800415</v>
      </c>
      <c r="BF347" s="33">
        <v>242</v>
      </c>
    </row>
    <row r="348" spans="1:58">
      <c r="A348" s="7">
        <v>347</v>
      </c>
      <c r="C348" s="11" t="s">
        <v>5</v>
      </c>
      <c r="D348" s="11" t="s">
        <v>9</v>
      </c>
      <c r="E348" s="11" t="s">
        <v>13</v>
      </c>
      <c r="F348" s="11" t="s">
        <v>27</v>
      </c>
      <c r="G348" s="11" t="s">
        <v>44</v>
      </c>
      <c r="H348" s="15" t="s">
        <v>382</v>
      </c>
      <c r="I348" s="11" t="s">
        <v>785</v>
      </c>
      <c r="J348" s="11">
        <v>84816000</v>
      </c>
      <c r="K348" s="11">
        <v>84816</v>
      </c>
      <c r="L348" s="12">
        <v>10214</v>
      </c>
      <c r="M348" s="12">
        <v>10724.8154296875</v>
      </c>
      <c r="N348" s="13">
        <v>148.71799999999999</v>
      </c>
      <c r="P348" s="20">
        <v>11848</v>
      </c>
      <c r="Q348" s="20">
        <v>0</v>
      </c>
      <c r="R348" s="20">
        <v>0</v>
      </c>
      <c r="S348" s="20">
        <v>0</v>
      </c>
      <c r="T348" s="20">
        <v>0</v>
      </c>
      <c r="U348" s="20">
        <v>0</v>
      </c>
      <c r="V348" s="21">
        <v>8.7926338892430067E-4</v>
      </c>
      <c r="W348" s="21">
        <v>0</v>
      </c>
      <c r="X348" s="21">
        <v>0</v>
      </c>
      <c r="Y348" s="21">
        <v>0</v>
      </c>
      <c r="Z348" s="21">
        <v>3.0027216257130719E-4</v>
      </c>
      <c r="AA348" s="21">
        <v>0.6983104944229126</v>
      </c>
      <c r="AC348" s="23">
        <v>1.1047300100326538</v>
      </c>
      <c r="AD348" s="23">
        <v>0</v>
      </c>
      <c r="AE348" s="23">
        <v>0</v>
      </c>
      <c r="AF348" s="23">
        <v>1</v>
      </c>
      <c r="AG348" s="23">
        <v>0</v>
      </c>
      <c r="AH348" s="23">
        <v>3.3102002926170826E-3</v>
      </c>
      <c r="AI348" s="23">
        <v>0</v>
      </c>
      <c r="AJ348" s="23">
        <v>0</v>
      </c>
      <c r="AK348" s="23">
        <v>8.5346009971732934E-4</v>
      </c>
      <c r="AL348" s="23">
        <v>12.958849906921387</v>
      </c>
      <c r="AN348" s="25">
        <v>0.46966001391410828</v>
      </c>
      <c r="AO348" s="25">
        <v>3.6507900804281235E-3</v>
      </c>
      <c r="AP348" s="25">
        <v>11.532125205930807</v>
      </c>
      <c r="AQ348" s="25">
        <v>3.2257139682769775E-3</v>
      </c>
      <c r="AR348" s="25">
        <v>3.4027928349264986E-3</v>
      </c>
      <c r="AS348" s="25">
        <v>50.607513427734375</v>
      </c>
      <c r="AU348" s="28">
        <v>457.96261596679687</v>
      </c>
      <c r="AV348" s="28">
        <v>0.15558449923992157</v>
      </c>
      <c r="AW348" s="28">
        <v>-0.80803364515304565</v>
      </c>
      <c r="AX348" s="29">
        <v>316</v>
      </c>
      <c r="AY348" s="28">
        <v>457.96261596679687</v>
      </c>
      <c r="AZ348" s="28">
        <v>0.89329499006271362</v>
      </c>
      <c r="BA348" s="28">
        <v>9.9999997764825821E-3</v>
      </c>
      <c r="BC348" s="34">
        <v>11848</v>
      </c>
      <c r="BD348" s="35">
        <v>55.645317077636719</v>
      </c>
      <c r="BE348" s="35">
        <v>0.29604700207710266</v>
      </c>
      <c r="BF348" s="33">
        <v>286</v>
      </c>
    </row>
    <row r="349" spans="1:58">
      <c r="A349" s="7">
        <v>348</v>
      </c>
      <c r="C349" s="11" t="s">
        <v>5</v>
      </c>
      <c r="D349" s="11" t="s">
        <v>9</v>
      </c>
      <c r="E349" s="11" t="s">
        <v>13</v>
      </c>
      <c r="F349" s="11" t="s">
        <v>27</v>
      </c>
      <c r="G349" s="11" t="s">
        <v>44</v>
      </c>
      <c r="H349" s="15" t="s">
        <v>383</v>
      </c>
      <c r="I349" s="11" t="s">
        <v>786</v>
      </c>
      <c r="J349" s="11">
        <v>84817000</v>
      </c>
      <c r="K349" s="11">
        <v>84817</v>
      </c>
      <c r="L349" s="12">
        <v>8877</v>
      </c>
      <c r="M349" s="12">
        <v>9320.9501953125</v>
      </c>
      <c r="N349" s="13">
        <v>137.51900000000001</v>
      </c>
      <c r="P349" s="20">
        <v>10297</v>
      </c>
      <c r="Q349" s="20">
        <v>2491</v>
      </c>
      <c r="R349" s="20">
        <v>0</v>
      </c>
      <c r="S349" s="20">
        <v>0</v>
      </c>
      <c r="T349" s="20">
        <v>0</v>
      </c>
      <c r="U349" s="20">
        <v>0</v>
      </c>
      <c r="V349" s="21">
        <v>7.6416064985096455E-4</v>
      </c>
      <c r="W349" s="21">
        <v>4.8416526988148689E-4</v>
      </c>
      <c r="X349" s="21">
        <v>0</v>
      </c>
      <c r="Y349" s="21">
        <v>0</v>
      </c>
      <c r="Z349" s="21">
        <v>3.4145885858543479E-4</v>
      </c>
      <c r="AA349" s="21">
        <v>0.79409396648406982</v>
      </c>
      <c r="AC349" s="23">
        <v>1.1047199964523315</v>
      </c>
      <c r="AD349" s="23">
        <v>0.26724743843078613</v>
      </c>
      <c r="AE349" s="23">
        <v>0</v>
      </c>
      <c r="AF349" s="23">
        <v>1</v>
      </c>
      <c r="AG349" s="23">
        <v>0</v>
      </c>
      <c r="AH349" s="23">
        <v>3.3102002926170826E-3</v>
      </c>
      <c r="AI349" s="23">
        <v>2.0039440132677555E-3</v>
      </c>
      <c r="AJ349" s="23">
        <v>0</v>
      </c>
      <c r="AK349" s="23">
        <v>1.5317741613391086E-3</v>
      </c>
      <c r="AL349" s="23">
        <v>23.25830078125</v>
      </c>
      <c r="AN349" s="25">
        <v>0.45206001400947571</v>
      </c>
      <c r="AO349" s="25">
        <v>3.5139806568622589E-3</v>
      </c>
      <c r="AP349" s="25">
        <v>15.265486725663715</v>
      </c>
      <c r="AQ349" s="25">
        <v>4.269992932677269E-3</v>
      </c>
      <c r="AR349" s="25">
        <v>3.9550521652533758E-3</v>
      </c>
      <c r="AS349" s="25">
        <v>58.820903778076172</v>
      </c>
      <c r="AU349" s="28">
        <v>1086.3795166015625</v>
      </c>
      <c r="AV349" s="28">
        <v>0.36907774209976196</v>
      </c>
      <c r="AW349" s="28">
        <v>-0.43288213014602661</v>
      </c>
      <c r="AX349" s="29">
        <v>258</v>
      </c>
      <c r="AY349" s="28">
        <v>1086.3795166015625</v>
      </c>
      <c r="AZ349" s="28">
        <v>2.1190755367279053</v>
      </c>
      <c r="BA349" s="28">
        <v>9.9999997764825821E-3</v>
      </c>
      <c r="BC349" s="34">
        <v>10297</v>
      </c>
      <c r="BD349" s="35">
        <v>46.548618316650391</v>
      </c>
      <c r="BE349" s="35">
        <v>0.24765029549598694</v>
      </c>
      <c r="BF349" s="33">
        <v>304</v>
      </c>
    </row>
    <row r="350" spans="1:58">
      <c r="A350" s="7">
        <v>349</v>
      </c>
      <c r="C350" s="11" t="s">
        <v>5</v>
      </c>
      <c r="D350" s="11" t="s">
        <v>9</v>
      </c>
      <c r="E350" s="11" t="s">
        <v>13</v>
      </c>
      <c r="F350" s="11" t="s">
        <v>27</v>
      </c>
      <c r="G350" s="11" t="s">
        <v>44</v>
      </c>
      <c r="H350" s="15" t="s">
        <v>214</v>
      </c>
      <c r="I350" s="11" t="s">
        <v>787</v>
      </c>
      <c r="J350" s="11">
        <v>84818000</v>
      </c>
      <c r="K350" s="11">
        <v>84818</v>
      </c>
      <c r="L350" s="12">
        <v>24952</v>
      </c>
      <c r="M350" s="12">
        <v>26199.880859375</v>
      </c>
      <c r="N350" s="13">
        <v>132.57300000000001</v>
      </c>
      <c r="P350" s="20">
        <v>28944</v>
      </c>
      <c r="Q350" s="20">
        <v>0</v>
      </c>
      <c r="R350" s="20">
        <v>0</v>
      </c>
      <c r="S350" s="20">
        <v>0</v>
      </c>
      <c r="T350" s="20">
        <v>0</v>
      </c>
      <c r="U350" s="20">
        <v>0</v>
      </c>
      <c r="V350" s="21">
        <v>2.1479912102222443E-3</v>
      </c>
      <c r="W350" s="21">
        <v>0</v>
      </c>
      <c r="X350" s="21">
        <v>0</v>
      </c>
      <c r="Y350" s="21">
        <v>0</v>
      </c>
      <c r="Z350" s="21">
        <v>7.3354807444748701E-4</v>
      </c>
      <c r="AA350" s="21">
        <v>1.7059334516525269</v>
      </c>
      <c r="AC350" s="23">
        <v>1.1047400236129761</v>
      </c>
      <c r="AD350" s="23">
        <v>0</v>
      </c>
      <c r="AE350" s="23">
        <v>0</v>
      </c>
      <c r="AF350" s="23">
        <v>1</v>
      </c>
      <c r="AG350" s="23">
        <v>0</v>
      </c>
      <c r="AH350" s="23">
        <v>3.3102002926170826E-3</v>
      </c>
      <c r="AI350" s="23">
        <v>0</v>
      </c>
      <c r="AJ350" s="23">
        <v>0</v>
      </c>
      <c r="AK350" s="23">
        <v>8.5346009971732934E-4</v>
      </c>
      <c r="AL350" s="23">
        <v>12.958849906921387</v>
      </c>
      <c r="AN350" s="25">
        <v>0.46105998754501343</v>
      </c>
      <c r="AO350" s="25">
        <v>3.5839397460222244E-3</v>
      </c>
      <c r="AP350" s="25">
        <v>13.493150684931507</v>
      </c>
      <c r="AQ350" s="25">
        <v>3.7742431741207838E-3</v>
      </c>
      <c r="AR350" s="25">
        <v>3.6949662766337073E-3</v>
      </c>
      <c r="AS350" s="25">
        <v>54.952816009521484</v>
      </c>
      <c r="AU350" s="28">
        <v>1214.83837890625</v>
      </c>
      <c r="AV350" s="28">
        <v>0.41271930932998657</v>
      </c>
      <c r="AW350" s="28">
        <v>-0.38434520363807678</v>
      </c>
      <c r="AX350" s="29">
        <v>247</v>
      </c>
      <c r="AY350" s="28">
        <v>1214.83837890625</v>
      </c>
      <c r="AZ350" s="28">
        <v>2.3696455955505371</v>
      </c>
      <c r="BA350" s="28">
        <v>9.9999997764825821E-3</v>
      </c>
      <c r="BC350" s="34">
        <v>28944</v>
      </c>
      <c r="BD350" s="35">
        <v>133.44920349121094</v>
      </c>
      <c r="BE350" s="35">
        <v>0.70998311042785645</v>
      </c>
      <c r="BF350" s="33">
        <v>218</v>
      </c>
    </row>
    <row r="351" spans="1:58">
      <c r="A351" s="7">
        <v>350</v>
      </c>
      <c r="C351" s="11" t="s">
        <v>5</v>
      </c>
      <c r="D351" s="11" t="s">
        <v>9</v>
      </c>
      <c r="E351" s="11" t="s">
        <v>13</v>
      </c>
      <c r="F351" s="11" t="s">
        <v>27</v>
      </c>
      <c r="G351" s="11" t="s">
        <v>44</v>
      </c>
      <c r="H351" s="15" t="s">
        <v>290</v>
      </c>
      <c r="I351" s="11" t="s">
        <v>788</v>
      </c>
      <c r="J351" s="11">
        <v>84819000</v>
      </c>
      <c r="K351" s="11">
        <v>84819</v>
      </c>
      <c r="L351" s="12">
        <v>16079</v>
      </c>
      <c r="M351" s="12">
        <v>16883.130859375</v>
      </c>
      <c r="N351" s="13">
        <v>149.256</v>
      </c>
      <c r="P351" s="20">
        <v>18652</v>
      </c>
      <c r="Q351" s="20">
        <v>0</v>
      </c>
      <c r="R351" s="20">
        <v>0</v>
      </c>
      <c r="S351" s="20">
        <v>0</v>
      </c>
      <c r="T351" s="20">
        <v>0</v>
      </c>
      <c r="U351" s="20">
        <v>0</v>
      </c>
      <c r="V351" s="21">
        <v>1.384201692417264E-3</v>
      </c>
      <c r="W351" s="21">
        <v>0</v>
      </c>
      <c r="X351" s="21">
        <v>0</v>
      </c>
      <c r="Y351" s="21">
        <v>0</v>
      </c>
      <c r="Z351" s="21">
        <v>4.7271072678857907E-4</v>
      </c>
      <c r="AA351" s="21">
        <v>1.0993322134017944</v>
      </c>
      <c r="AC351" s="23">
        <v>1.1047699451446533</v>
      </c>
      <c r="AD351" s="23">
        <v>0</v>
      </c>
      <c r="AE351" s="23">
        <v>0</v>
      </c>
      <c r="AF351" s="23">
        <v>1</v>
      </c>
      <c r="AG351" s="23">
        <v>0</v>
      </c>
      <c r="AH351" s="23">
        <v>3.3102002926170826E-3</v>
      </c>
      <c r="AI351" s="23">
        <v>0</v>
      </c>
      <c r="AJ351" s="23">
        <v>0</v>
      </c>
      <c r="AK351" s="23">
        <v>8.5346009971732934E-4</v>
      </c>
      <c r="AL351" s="23">
        <v>12.958849906921387</v>
      </c>
      <c r="AN351" s="25">
        <v>0.52039998769760132</v>
      </c>
      <c r="AO351" s="25">
        <v>4.0452051907777786E-3</v>
      </c>
      <c r="AP351" s="25">
        <v>16.788990825688074</v>
      </c>
      <c r="AQ351" s="25">
        <v>4.69614053145051E-3</v>
      </c>
      <c r="AR351" s="25">
        <v>4.4249728767800887E-3</v>
      </c>
      <c r="AS351" s="25">
        <v>65.809730529785156</v>
      </c>
      <c r="AU351" s="28">
        <v>937.53076171875</v>
      </c>
      <c r="AV351" s="28">
        <v>0.31850907206535339</v>
      </c>
      <c r="AW351" s="28">
        <v>-0.49687820672988892</v>
      </c>
      <c r="AX351" s="29">
        <v>267</v>
      </c>
      <c r="AY351" s="28">
        <v>937.53076171875</v>
      </c>
      <c r="AZ351" s="28">
        <v>1.8287334442138672</v>
      </c>
      <c r="BA351" s="28">
        <v>9.9999997764825821E-3</v>
      </c>
      <c r="BC351" s="34">
        <v>18652</v>
      </c>
      <c r="BD351" s="35">
        <v>97.06500244140625</v>
      </c>
      <c r="BE351" s="35">
        <v>0.51641005277633667</v>
      </c>
      <c r="BF351" s="33">
        <v>245</v>
      </c>
    </row>
    <row r="352" spans="1:58">
      <c r="A352" s="7">
        <v>351</v>
      </c>
      <c r="C352" s="11" t="s">
        <v>5</v>
      </c>
      <c r="D352" s="11" t="s">
        <v>9</v>
      </c>
      <c r="E352" s="11" t="s">
        <v>13</v>
      </c>
      <c r="F352" s="11" t="s">
        <v>27</v>
      </c>
      <c r="G352" s="11" t="s">
        <v>44</v>
      </c>
      <c r="H352" s="15" t="s">
        <v>384</v>
      </c>
      <c r="I352" s="11" t="s">
        <v>789</v>
      </c>
      <c r="J352" s="11">
        <v>84820000</v>
      </c>
      <c r="K352" s="11">
        <v>84820</v>
      </c>
      <c r="L352" s="12">
        <v>26323</v>
      </c>
      <c r="M352" s="12">
        <v>27639.447265625</v>
      </c>
      <c r="N352" s="13">
        <v>152.114</v>
      </c>
      <c r="P352" s="20">
        <v>30535</v>
      </c>
      <c r="Q352" s="20">
        <v>0</v>
      </c>
      <c r="R352" s="20">
        <v>0</v>
      </c>
      <c r="S352" s="20">
        <v>0</v>
      </c>
      <c r="T352" s="20">
        <v>0</v>
      </c>
      <c r="U352" s="20">
        <v>0</v>
      </c>
      <c r="V352" s="21">
        <v>2.2660624235868454E-3</v>
      </c>
      <c r="W352" s="21">
        <v>0</v>
      </c>
      <c r="X352" s="21">
        <v>0</v>
      </c>
      <c r="Y352" s="21">
        <v>0</v>
      </c>
      <c r="Z352" s="21">
        <v>7.7386989271150135E-4</v>
      </c>
      <c r="AA352" s="21">
        <v>1.7997055053710937</v>
      </c>
      <c r="AC352" s="23">
        <v>1.1047600507736206</v>
      </c>
      <c r="AD352" s="23">
        <v>0</v>
      </c>
      <c r="AE352" s="23">
        <v>0</v>
      </c>
      <c r="AF352" s="23">
        <v>1</v>
      </c>
      <c r="AG352" s="23">
        <v>0</v>
      </c>
      <c r="AH352" s="23">
        <v>3.3102002926170826E-3</v>
      </c>
      <c r="AI352" s="23">
        <v>0</v>
      </c>
      <c r="AJ352" s="23">
        <v>0</v>
      </c>
      <c r="AK352" s="23">
        <v>8.5346009971732934E-4</v>
      </c>
      <c r="AL352" s="23">
        <v>12.958849906921387</v>
      </c>
      <c r="AN352" s="25">
        <v>0.34101000428199768</v>
      </c>
      <c r="AO352" s="25">
        <v>2.650759881362319E-3</v>
      </c>
      <c r="AP352" s="25">
        <v>18.108108108108109</v>
      </c>
      <c r="AQ352" s="25">
        <v>5.0651184283196926E-3</v>
      </c>
      <c r="AR352" s="25">
        <v>4.0593411969969961E-3</v>
      </c>
      <c r="AS352" s="25">
        <v>60.371925354003906</v>
      </c>
      <c r="AU352" s="28">
        <v>1408.0008544921875</v>
      </c>
      <c r="AV352" s="28">
        <v>0.47834274172782898</v>
      </c>
      <c r="AW352" s="28">
        <v>-0.32026082277297974</v>
      </c>
      <c r="AX352" s="29">
        <v>236</v>
      </c>
      <c r="AY352" s="28">
        <v>1408.0008544921875</v>
      </c>
      <c r="AZ352" s="28">
        <v>2.7464253902435303</v>
      </c>
      <c r="BA352" s="28">
        <v>9.9999997764825821E-3</v>
      </c>
      <c r="BC352" s="34">
        <v>30535</v>
      </c>
      <c r="BD352" s="35">
        <v>104.12740325927734</v>
      </c>
      <c r="BE352" s="35">
        <v>0.55398380756378174</v>
      </c>
      <c r="BF352" s="33">
        <v>238</v>
      </c>
    </row>
    <row r="353" spans="1:58">
      <c r="A353" s="7">
        <v>352</v>
      </c>
      <c r="C353" s="11" t="s">
        <v>5</v>
      </c>
      <c r="D353" s="11" t="s">
        <v>9</v>
      </c>
      <c r="E353" s="11" t="s">
        <v>13</v>
      </c>
      <c r="F353" s="11" t="s">
        <v>27</v>
      </c>
      <c r="G353" s="11" t="s">
        <v>44</v>
      </c>
      <c r="H353" s="15" t="s">
        <v>385</v>
      </c>
      <c r="I353" s="11" t="s">
        <v>790</v>
      </c>
      <c r="J353" s="11">
        <v>84821000</v>
      </c>
      <c r="K353" s="11">
        <v>84821</v>
      </c>
      <c r="L353" s="12">
        <v>7447</v>
      </c>
      <c r="M353" s="12">
        <v>7819.43408203125</v>
      </c>
      <c r="N353" s="13">
        <v>120.45699999999999</v>
      </c>
      <c r="P353" s="20">
        <v>8639</v>
      </c>
      <c r="Q353" s="20">
        <v>235</v>
      </c>
      <c r="R353" s="20">
        <v>0</v>
      </c>
      <c r="S353" s="20">
        <v>0</v>
      </c>
      <c r="T353" s="20">
        <v>0</v>
      </c>
      <c r="U353" s="20">
        <v>0</v>
      </c>
      <c r="V353" s="21">
        <v>6.411172216758132E-4</v>
      </c>
      <c r="W353" s="21">
        <v>4.567596988636069E-5</v>
      </c>
      <c r="X353" s="21">
        <v>0</v>
      </c>
      <c r="Y353" s="21">
        <v>0</v>
      </c>
      <c r="Z353" s="21">
        <v>2.2653808637601553E-4</v>
      </c>
      <c r="AA353" s="21">
        <v>0.52683514356613159</v>
      </c>
      <c r="AC353" s="23">
        <v>1.1048099994659424</v>
      </c>
      <c r="AD353" s="23">
        <v>3.0053324997425079E-2</v>
      </c>
      <c r="AE353" s="23">
        <v>0</v>
      </c>
      <c r="AF353" s="23">
        <v>1</v>
      </c>
      <c r="AG353" s="23">
        <v>0</v>
      </c>
      <c r="AH353" s="23">
        <v>3.3102002926170826E-3</v>
      </c>
      <c r="AI353" s="23">
        <v>2.2535363677889109E-4</v>
      </c>
      <c r="AJ353" s="23">
        <v>0</v>
      </c>
      <c r="AK353" s="23">
        <v>9.2973994568740952E-4</v>
      </c>
      <c r="AL353" s="23">
        <v>14.117074966430664</v>
      </c>
      <c r="AN353" s="25">
        <v>0.59474998712539673</v>
      </c>
      <c r="AO353" s="25">
        <v>4.6231471933424473E-3</v>
      </c>
      <c r="AP353" s="25">
        <v>5.1059730250481694</v>
      </c>
      <c r="AQ353" s="25">
        <v>1.42821972258389E-3</v>
      </c>
      <c r="AR353" s="25">
        <v>2.7591675678680736E-3</v>
      </c>
      <c r="AS353" s="25">
        <v>41.035293579101563</v>
      </c>
      <c r="AU353" s="28">
        <v>305.1947021484375</v>
      </c>
      <c r="AV353" s="28">
        <v>0.10368436574935913</v>
      </c>
      <c r="AW353" s="28">
        <v>-0.98428672552108765</v>
      </c>
      <c r="AX353" s="29">
        <v>327</v>
      </c>
      <c r="AY353" s="28">
        <v>305.1947021484375</v>
      </c>
      <c r="AZ353" s="28">
        <v>0.59530818462371826</v>
      </c>
      <c r="BA353" s="28">
        <v>9.9999997764825821E-3</v>
      </c>
      <c r="BC353" s="34">
        <v>8639</v>
      </c>
      <c r="BD353" s="35">
        <v>51.380451202392578</v>
      </c>
      <c r="BE353" s="35">
        <v>0.2733568549156189</v>
      </c>
      <c r="BF353" s="33">
        <v>294</v>
      </c>
    </row>
    <row r="354" spans="1:58">
      <c r="A354" s="7">
        <v>353</v>
      </c>
      <c r="C354" s="11" t="s">
        <v>5</v>
      </c>
      <c r="D354" s="11" t="s">
        <v>9</v>
      </c>
      <c r="E354" s="11" t="s">
        <v>13</v>
      </c>
      <c r="F354" s="11" t="s">
        <v>27</v>
      </c>
      <c r="G354" s="11" t="s">
        <v>44</v>
      </c>
      <c r="H354" s="15" t="s">
        <v>386</v>
      </c>
      <c r="I354" s="11" t="s">
        <v>791</v>
      </c>
      <c r="J354" s="11">
        <v>84822000</v>
      </c>
      <c r="K354" s="11">
        <v>84822</v>
      </c>
      <c r="L354" s="12">
        <v>14303</v>
      </c>
      <c r="M354" s="12">
        <v>15018.3115234375</v>
      </c>
      <c r="N354" s="13">
        <v>132.09399999999999</v>
      </c>
      <c r="P354" s="20">
        <v>16591</v>
      </c>
      <c r="Q354" s="20">
        <v>0</v>
      </c>
      <c r="R354" s="20">
        <v>0</v>
      </c>
      <c r="S354" s="20">
        <v>0</v>
      </c>
      <c r="T354" s="20">
        <v>0</v>
      </c>
      <c r="U354" s="20">
        <v>0</v>
      </c>
      <c r="V354" s="21">
        <v>1.2312508188188076E-3</v>
      </c>
      <c r="W354" s="21">
        <v>0</v>
      </c>
      <c r="X354" s="21">
        <v>0</v>
      </c>
      <c r="Y354" s="21">
        <v>0</v>
      </c>
      <c r="Z354" s="21">
        <v>4.2047735717362606E-4</v>
      </c>
      <c r="AA354" s="21">
        <v>0.97785872220993042</v>
      </c>
      <c r="AC354" s="23">
        <v>1.1047199964523315</v>
      </c>
      <c r="AD354" s="23">
        <v>0</v>
      </c>
      <c r="AE354" s="23">
        <v>0</v>
      </c>
      <c r="AF354" s="23">
        <v>1</v>
      </c>
      <c r="AG354" s="23">
        <v>0</v>
      </c>
      <c r="AH354" s="23">
        <v>3.3102002926170826E-3</v>
      </c>
      <c r="AI354" s="23">
        <v>0</v>
      </c>
      <c r="AJ354" s="23">
        <v>0</v>
      </c>
      <c r="AK354" s="23">
        <v>8.5346009971732934E-4</v>
      </c>
      <c r="AL354" s="23">
        <v>12.958849906921387</v>
      </c>
      <c r="AN354" s="25">
        <v>0.50599998235702515</v>
      </c>
      <c r="AO354" s="25">
        <v>3.9332699961960316E-3</v>
      </c>
      <c r="AP354" s="25">
        <v>17.691415313225058</v>
      </c>
      <c r="AQ354" s="25">
        <v>4.9485629424452782E-3</v>
      </c>
      <c r="AR354" s="25">
        <v>4.5256106308480979E-3</v>
      </c>
      <c r="AS354" s="25">
        <v>67.306449890136719</v>
      </c>
      <c r="AU354" s="28">
        <v>852.9022216796875</v>
      </c>
      <c r="AV354" s="28">
        <v>0.28975805640220642</v>
      </c>
      <c r="AW354" s="28">
        <v>-0.53796446323394775</v>
      </c>
      <c r="AX354" s="29">
        <v>270</v>
      </c>
      <c r="AY354" s="28">
        <v>852.9022216796875</v>
      </c>
      <c r="AZ354" s="28">
        <v>1.6636582612991333</v>
      </c>
      <c r="BA354" s="28">
        <v>9.9999997764825821E-3</v>
      </c>
      <c r="BC354" s="34">
        <v>16591</v>
      </c>
      <c r="BD354" s="35">
        <v>83.950454711914062</v>
      </c>
      <c r="BE354" s="35">
        <v>0.44663739204406738</v>
      </c>
      <c r="BF354" s="33">
        <v>255</v>
      </c>
    </row>
    <row r="355" spans="1:58">
      <c r="A355" s="7">
        <v>354</v>
      </c>
      <c r="C355" s="11" t="s">
        <v>5</v>
      </c>
      <c r="D355" s="11" t="s">
        <v>9</v>
      </c>
      <c r="E355" s="11" t="s">
        <v>13</v>
      </c>
      <c r="F355" s="11" t="s">
        <v>27</v>
      </c>
      <c r="G355" s="11" t="s">
        <v>44</v>
      </c>
      <c r="H355" s="15" t="s">
        <v>387</v>
      </c>
      <c r="I355" s="11" t="s">
        <v>792</v>
      </c>
      <c r="J355" s="11">
        <v>84823000</v>
      </c>
      <c r="K355" s="11">
        <v>84823</v>
      </c>
      <c r="L355" s="12">
        <v>13920</v>
      </c>
      <c r="M355" s="12">
        <v>14616.1572265625</v>
      </c>
      <c r="N355" s="13">
        <v>142.87899999999999</v>
      </c>
      <c r="P355" s="20">
        <v>16147</v>
      </c>
      <c r="Q355" s="20">
        <v>282</v>
      </c>
      <c r="R355" s="20">
        <v>0</v>
      </c>
      <c r="S355" s="20">
        <v>0</v>
      </c>
      <c r="T355" s="20">
        <v>0</v>
      </c>
      <c r="U355" s="20">
        <v>0</v>
      </c>
      <c r="V355" s="21">
        <v>1.198300626128912E-3</v>
      </c>
      <c r="W355" s="21">
        <v>5.4811163863632828E-5</v>
      </c>
      <c r="X355" s="21">
        <v>0</v>
      </c>
      <c r="Y355" s="21">
        <v>0</v>
      </c>
      <c r="Z355" s="21">
        <v>4.1833734256580522E-4</v>
      </c>
      <c r="AA355" s="21">
        <v>0.97288191318511963</v>
      </c>
      <c r="AC355" s="23">
        <v>1.1047400236129761</v>
      </c>
      <c r="AD355" s="23">
        <v>1.9293716177344322E-2</v>
      </c>
      <c r="AE355" s="23">
        <v>0</v>
      </c>
      <c r="AF355" s="23">
        <v>1</v>
      </c>
      <c r="AG355" s="23">
        <v>0</v>
      </c>
      <c r="AH355" s="23">
        <v>3.3102002926170826E-3</v>
      </c>
      <c r="AI355" s="23">
        <v>1.4467314758803695E-4</v>
      </c>
      <c r="AJ355" s="23">
        <v>0</v>
      </c>
      <c r="AK355" s="23">
        <v>9.0243044504550313E-4</v>
      </c>
      <c r="AL355" s="23">
        <v>13.702410697937012</v>
      </c>
      <c r="AN355" s="25">
        <v>0.44029000401496887</v>
      </c>
      <c r="AO355" s="25">
        <v>3.4224893897771835E-3</v>
      </c>
      <c r="AP355" s="25">
        <v>8.9947089947089935</v>
      </c>
      <c r="AQ355" s="25">
        <v>2.5159593205899E-3</v>
      </c>
      <c r="AR355" s="25">
        <v>2.8936030240269838E-3</v>
      </c>
      <c r="AS355" s="25">
        <v>43.034664154052734</v>
      </c>
      <c r="AU355" s="28">
        <v>573.68768310546875</v>
      </c>
      <c r="AV355" s="28">
        <v>0.19489999115467072</v>
      </c>
      <c r="AW355" s="28">
        <v>-0.71018821001052856</v>
      </c>
      <c r="AX355" s="29">
        <v>303</v>
      </c>
      <c r="AY355" s="28">
        <v>573.68768310546875</v>
      </c>
      <c r="AZ355" s="28">
        <v>1.1190265417098999</v>
      </c>
      <c r="BA355" s="28">
        <v>9.9999997764825821E-3</v>
      </c>
      <c r="BC355" s="34">
        <v>16147</v>
      </c>
      <c r="BD355" s="35">
        <v>71.0936279296875</v>
      </c>
      <c r="BE355" s="35">
        <v>0.37823587656021118</v>
      </c>
      <c r="BF355" s="33">
        <v>267</v>
      </c>
    </row>
    <row r="356" spans="1:58">
      <c r="A356" s="7">
        <v>355</v>
      </c>
      <c r="C356" s="11" t="s">
        <v>5</v>
      </c>
      <c r="D356" s="11" t="s">
        <v>9</v>
      </c>
      <c r="E356" s="11" t="s">
        <v>13</v>
      </c>
      <c r="F356" s="11" t="s">
        <v>27</v>
      </c>
      <c r="G356" s="11" t="s">
        <v>44</v>
      </c>
      <c r="H356" s="15" t="s">
        <v>388</v>
      </c>
      <c r="I356" s="11" t="s">
        <v>793</v>
      </c>
      <c r="J356" s="11">
        <v>84824000</v>
      </c>
      <c r="K356" s="11">
        <v>84824</v>
      </c>
      <c r="L356" s="12">
        <v>13542</v>
      </c>
      <c r="M356" s="12">
        <v>14219.2529296875</v>
      </c>
      <c r="N356" s="13">
        <v>130.643</v>
      </c>
      <c r="P356" s="20">
        <v>15709</v>
      </c>
      <c r="Q356" s="20">
        <v>0</v>
      </c>
      <c r="R356" s="20">
        <v>0</v>
      </c>
      <c r="S356" s="20">
        <v>0</v>
      </c>
      <c r="T356" s="20">
        <v>0</v>
      </c>
      <c r="U356" s="20">
        <v>0</v>
      </c>
      <c r="V356" s="21">
        <v>1.1657958384603262E-3</v>
      </c>
      <c r="W356" s="21">
        <v>0</v>
      </c>
      <c r="X356" s="21">
        <v>0</v>
      </c>
      <c r="Y356" s="21">
        <v>0</v>
      </c>
      <c r="Z356" s="21">
        <v>3.9812420480667842E-4</v>
      </c>
      <c r="AA356" s="21">
        <v>0.92587441205978394</v>
      </c>
      <c r="AC356" s="23">
        <v>1.1047699451446533</v>
      </c>
      <c r="AD356" s="23">
        <v>0</v>
      </c>
      <c r="AE356" s="23">
        <v>0</v>
      </c>
      <c r="AF356" s="23">
        <v>1</v>
      </c>
      <c r="AG356" s="23">
        <v>0</v>
      </c>
      <c r="AH356" s="23">
        <v>3.3102002926170826E-3</v>
      </c>
      <c r="AI356" s="23">
        <v>0</v>
      </c>
      <c r="AJ356" s="23">
        <v>0</v>
      </c>
      <c r="AK356" s="23">
        <v>8.5346009971732934E-4</v>
      </c>
      <c r="AL356" s="23">
        <v>12.958849906921387</v>
      </c>
      <c r="AN356" s="25">
        <v>0.40665000677108765</v>
      </c>
      <c r="AO356" s="25">
        <v>3.1609968282282352E-3</v>
      </c>
      <c r="AP356" s="25">
        <v>15.80443433769187</v>
      </c>
      <c r="AQ356" s="25">
        <v>4.4207451865077019E-3</v>
      </c>
      <c r="AR356" s="25">
        <v>3.8959572598965663E-3</v>
      </c>
      <c r="AS356" s="25">
        <v>57.942024230957031</v>
      </c>
      <c r="AU356" s="28">
        <v>695.20391845703125</v>
      </c>
      <c r="AV356" s="28">
        <v>0.23618292808532715</v>
      </c>
      <c r="AW356" s="28">
        <v>-0.62675148248672485</v>
      </c>
      <c r="AX356" s="29">
        <v>281</v>
      </c>
      <c r="AY356" s="28">
        <v>695.20391845703125</v>
      </c>
      <c r="AZ356" s="28">
        <v>1.3560543060302734</v>
      </c>
      <c r="BA356" s="28">
        <v>9.9999997764825821E-3</v>
      </c>
      <c r="BC356" s="34">
        <v>15709</v>
      </c>
      <c r="BD356" s="35">
        <v>63.880649566650391</v>
      </c>
      <c r="BE356" s="35">
        <v>0.33986103534698486</v>
      </c>
      <c r="BF356" s="33">
        <v>276</v>
      </c>
    </row>
    <row r="357" spans="1:58">
      <c r="A357" s="7">
        <v>356</v>
      </c>
      <c r="C357" s="11" t="s">
        <v>5</v>
      </c>
      <c r="D357" s="11" t="s">
        <v>9</v>
      </c>
      <c r="E357" s="11" t="s">
        <v>13</v>
      </c>
      <c r="F357" s="11" t="s">
        <v>28</v>
      </c>
      <c r="G357" s="11" t="s">
        <v>45</v>
      </c>
      <c r="H357" s="15" t="s">
        <v>389</v>
      </c>
      <c r="I357" s="11" t="s">
        <v>794</v>
      </c>
      <c r="J357" s="11">
        <v>86001000</v>
      </c>
      <c r="K357" s="11">
        <v>86001</v>
      </c>
      <c r="L357" s="12">
        <v>11024</v>
      </c>
      <c r="M357" s="12">
        <v>11575.32421875</v>
      </c>
      <c r="N357" s="13">
        <v>85.14</v>
      </c>
      <c r="P357" s="20">
        <v>12788</v>
      </c>
      <c r="Q357" s="20">
        <v>5207</v>
      </c>
      <c r="R357" s="20">
        <v>150</v>
      </c>
      <c r="S357" s="20">
        <v>150</v>
      </c>
      <c r="T357" s="20">
        <v>1019</v>
      </c>
      <c r="U357" s="20">
        <v>1019</v>
      </c>
      <c r="V357" s="21">
        <v>9.4902265118435025E-4</v>
      </c>
      <c r="W357" s="21">
        <v>1.0120628867298365E-3</v>
      </c>
      <c r="X357" s="21">
        <v>2.7892601792700589E-4</v>
      </c>
      <c r="Y357" s="21">
        <v>1.8284849356859922E-3</v>
      </c>
      <c r="Z357" s="21">
        <v>1.0423674636850459E-3</v>
      </c>
      <c r="AA357" s="21">
        <v>2.4241213798522949</v>
      </c>
      <c r="AC357" s="23">
        <v>1.1047600507736206</v>
      </c>
      <c r="AD357" s="23">
        <v>0.44983622431755066</v>
      </c>
      <c r="AE357" s="23">
        <v>0.4205000102519989</v>
      </c>
      <c r="AF357" s="23">
        <v>1</v>
      </c>
      <c r="AG357" s="23">
        <v>0.4205000102519989</v>
      </c>
      <c r="AH357" s="23">
        <v>3.3102002926170826E-3</v>
      </c>
      <c r="AI357" s="23">
        <v>3.3730787690728903E-3</v>
      </c>
      <c r="AJ357" s="23">
        <v>2.7669365517795086E-3</v>
      </c>
      <c r="AK357" s="23">
        <v>3.1121775835504864E-3</v>
      </c>
      <c r="AL357" s="23">
        <v>47.254981994628906</v>
      </c>
      <c r="AN357" s="25">
        <v>0.47051998972892761</v>
      </c>
      <c r="AO357" s="25">
        <v>3.6574748810380697E-3</v>
      </c>
      <c r="AP357" s="25">
        <v>15.815324165029471</v>
      </c>
      <c r="AQ357" s="25">
        <v>4.4237910769879818E-3</v>
      </c>
      <c r="AR357" s="25">
        <v>4.1045578865194195E-3</v>
      </c>
      <c r="AS357" s="25">
        <v>61.044406890869141</v>
      </c>
      <c r="AU357" s="28">
        <v>6992.74755859375</v>
      </c>
      <c r="AV357" s="28">
        <v>2.3756592273712158</v>
      </c>
      <c r="AW357" s="28">
        <v>0.37578415870666504</v>
      </c>
      <c r="AX357" s="29">
        <v>154</v>
      </c>
      <c r="AY357" s="28">
        <v>6992.74755859375</v>
      </c>
      <c r="AZ357" s="28">
        <v>13.639947891235352</v>
      </c>
      <c r="BA357" s="28">
        <v>5.9609562158584595E-2</v>
      </c>
      <c r="BC357" s="34">
        <v>12788</v>
      </c>
      <c r="BD357" s="35">
        <v>358.67129516601562</v>
      </c>
      <c r="BE357" s="35">
        <v>1.9082208871841431</v>
      </c>
      <c r="BF357" s="33">
        <v>160</v>
      </c>
    </row>
    <row r="358" spans="1:58">
      <c r="A358" s="7">
        <v>357</v>
      </c>
      <c r="C358" s="11" t="s">
        <v>5</v>
      </c>
      <c r="D358" s="11" t="s">
        <v>9</v>
      </c>
      <c r="E358" s="11" t="s">
        <v>13</v>
      </c>
      <c r="F358" s="11" t="s">
        <v>28</v>
      </c>
      <c r="G358" s="11" t="s">
        <v>45</v>
      </c>
      <c r="H358" s="15" t="s">
        <v>390</v>
      </c>
      <c r="I358" s="11" t="s">
        <v>795</v>
      </c>
      <c r="J358" s="11">
        <v>86002000</v>
      </c>
      <c r="K358" s="11">
        <v>86002</v>
      </c>
      <c r="L358" s="12">
        <v>50423</v>
      </c>
      <c r="M358" s="12">
        <v>52944.71875</v>
      </c>
      <c r="N358" s="13">
        <v>37.390999999999998</v>
      </c>
      <c r="P358" s="20">
        <v>50423</v>
      </c>
      <c r="Q358" s="20">
        <v>5465</v>
      </c>
      <c r="R358" s="20">
        <v>1161</v>
      </c>
      <c r="S358" s="20">
        <v>1161</v>
      </c>
      <c r="T358" s="20">
        <v>0</v>
      </c>
      <c r="U358" s="20">
        <v>0</v>
      </c>
      <c r="V358" s="21">
        <v>3.7419900763779879E-3</v>
      </c>
      <c r="W358" s="21">
        <v>1.0622092522680759E-3</v>
      </c>
      <c r="X358" s="21">
        <v>2.1588874515146017E-3</v>
      </c>
      <c r="Y358" s="21">
        <v>0</v>
      </c>
      <c r="Z358" s="21">
        <v>1.9421926220752085E-3</v>
      </c>
      <c r="AA358" s="21">
        <v>4.5167474746704102</v>
      </c>
      <c r="AC358" s="23">
        <v>0.95236998796463013</v>
      </c>
      <c r="AD358" s="23">
        <v>0.1032208725810051</v>
      </c>
      <c r="AE358" s="23">
        <v>0.10592000186443329</v>
      </c>
      <c r="AF358" s="23">
        <v>0.95236998796463013</v>
      </c>
      <c r="AG358" s="23">
        <v>0.10592000186443329</v>
      </c>
      <c r="AH358" s="23">
        <v>3.1525352969765663E-3</v>
      </c>
      <c r="AI358" s="23">
        <v>7.7399751171469688E-4</v>
      </c>
      <c r="AJ358" s="23">
        <v>6.9696531863883138E-4</v>
      </c>
      <c r="AK358" s="23">
        <v>1.3561529578051659E-3</v>
      </c>
      <c r="AL358" s="23">
        <v>20.591686248779297</v>
      </c>
      <c r="AN358" s="25">
        <v>0.43015998601913452</v>
      </c>
      <c r="AO358" s="25">
        <v>3.3437460660934448E-3</v>
      </c>
      <c r="AP358" s="25">
        <v>13.478691774033697</v>
      </c>
      <c r="AQ358" s="25">
        <v>3.7701989058405161E-3</v>
      </c>
      <c r="AR358" s="25">
        <v>3.5925465198719773E-3</v>
      </c>
      <c r="AS358" s="25">
        <v>53.429595947265625</v>
      </c>
      <c r="AU358" s="28">
        <v>4969.35009765625</v>
      </c>
      <c r="AV358" s="28">
        <v>1.6882466077804565</v>
      </c>
      <c r="AW358" s="28">
        <v>0.2274358868598938</v>
      </c>
      <c r="AX358" s="29">
        <v>164</v>
      </c>
      <c r="AY358" s="28">
        <v>4969.35009765625</v>
      </c>
      <c r="AZ358" s="28">
        <v>9.6931400299072266</v>
      </c>
      <c r="BA358" s="28">
        <v>0.1008712500333786</v>
      </c>
      <c r="BC358" s="34">
        <v>50423</v>
      </c>
      <c r="BD358" s="35">
        <v>2187.89306640625</v>
      </c>
      <c r="BE358" s="35">
        <v>11.640138626098633</v>
      </c>
      <c r="BF358" s="33">
        <v>102</v>
      </c>
    </row>
    <row r="359" spans="1:58">
      <c r="A359" s="7">
        <v>358</v>
      </c>
      <c r="C359" s="11" t="s">
        <v>5</v>
      </c>
      <c r="D359" s="11" t="s">
        <v>9</v>
      </c>
      <c r="E359" s="11" t="s">
        <v>13</v>
      </c>
      <c r="F359" s="11" t="s">
        <v>28</v>
      </c>
      <c r="G359" s="11" t="s">
        <v>45</v>
      </c>
      <c r="H359" s="15" t="s">
        <v>391</v>
      </c>
      <c r="I359" s="11" t="s">
        <v>796</v>
      </c>
      <c r="J359" s="11">
        <v>86003000</v>
      </c>
      <c r="K359" s="11">
        <v>86003</v>
      </c>
      <c r="L359" s="12">
        <v>172778</v>
      </c>
      <c r="M359" s="12">
        <v>181418.84375</v>
      </c>
      <c r="N359" s="13">
        <v>115.506</v>
      </c>
      <c r="P359" s="20">
        <v>200422</v>
      </c>
      <c r="Q359" s="20">
        <v>0</v>
      </c>
      <c r="R359" s="20">
        <v>0</v>
      </c>
      <c r="S359" s="20">
        <v>0</v>
      </c>
      <c r="T359" s="20">
        <v>0</v>
      </c>
      <c r="U359" s="20">
        <v>0</v>
      </c>
      <c r="V359" s="21">
        <v>1.487371139228344E-2</v>
      </c>
      <c r="W359" s="21">
        <v>0</v>
      </c>
      <c r="X359" s="21">
        <v>0</v>
      </c>
      <c r="Y359" s="21">
        <v>0</v>
      </c>
      <c r="Z359" s="21">
        <v>5.0794352880840195E-3</v>
      </c>
      <c r="AA359" s="21">
        <v>11.81269359588623</v>
      </c>
      <c r="AC359" s="23">
        <v>1.1047500371932983</v>
      </c>
      <c r="AD359" s="23">
        <v>0</v>
      </c>
      <c r="AE359" s="23">
        <v>0</v>
      </c>
      <c r="AF359" s="23">
        <v>1</v>
      </c>
      <c r="AG359" s="23">
        <v>0</v>
      </c>
      <c r="AH359" s="23">
        <v>3.3102002926170826E-3</v>
      </c>
      <c r="AI359" s="23">
        <v>0</v>
      </c>
      <c r="AJ359" s="23">
        <v>0</v>
      </c>
      <c r="AK359" s="23">
        <v>8.5346009971732934E-4</v>
      </c>
      <c r="AL359" s="23">
        <v>12.958849906921387</v>
      </c>
      <c r="AN359" s="25">
        <v>0.36917999386787415</v>
      </c>
      <c r="AO359" s="25">
        <v>2.869732677936554E-3</v>
      </c>
      <c r="AP359" s="25">
        <v>11.775830549076467</v>
      </c>
      <c r="AQ359" s="25">
        <v>3.2938821241259575E-3</v>
      </c>
      <c r="AR359" s="25">
        <v>3.1171892894212515E-3</v>
      </c>
      <c r="AS359" s="25">
        <v>46.359916687011719</v>
      </c>
      <c r="AU359" s="28">
        <v>7096.72607421875</v>
      </c>
      <c r="AV359" s="28">
        <v>2.4109840393066406</v>
      </c>
      <c r="AW359" s="28">
        <v>0.38219434022903442</v>
      </c>
      <c r="AX359" s="29">
        <v>153</v>
      </c>
      <c r="AY359" s="28">
        <v>7096.72607421875</v>
      </c>
      <c r="AZ359" s="28">
        <v>13.842767715454102</v>
      </c>
      <c r="BA359" s="28">
        <v>9.9999997764825821E-3</v>
      </c>
      <c r="BC359" s="34">
        <v>200422</v>
      </c>
      <c r="BD359" s="35">
        <v>739.91790771484375</v>
      </c>
      <c r="BE359" s="35">
        <v>3.9365482330322266</v>
      </c>
      <c r="BF359" s="33">
        <v>142</v>
      </c>
    </row>
    <row r="360" spans="1:58">
      <c r="A360" s="7">
        <v>359</v>
      </c>
      <c r="C360" s="11" t="s">
        <v>5</v>
      </c>
      <c r="D360" s="11" t="s">
        <v>9</v>
      </c>
      <c r="E360" s="11" t="s">
        <v>13</v>
      </c>
      <c r="F360" s="11" t="s">
        <v>28</v>
      </c>
      <c r="G360" s="11" t="s">
        <v>45</v>
      </c>
      <c r="H360" s="15" t="s">
        <v>392</v>
      </c>
      <c r="I360" s="11" t="s">
        <v>797</v>
      </c>
      <c r="J360" s="11">
        <v>86004000</v>
      </c>
      <c r="K360" s="11">
        <v>86004</v>
      </c>
      <c r="L360" s="12">
        <v>21434</v>
      </c>
      <c r="M360" s="12">
        <v>22505.94140625</v>
      </c>
      <c r="N360" s="13">
        <v>62.343000000000004</v>
      </c>
      <c r="P360" s="20">
        <v>24863</v>
      </c>
      <c r="Q360" s="20">
        <v>2350</v>
      </c>
      <c r="R360" s="20">
        <v>0</v>
      </c>
      <c r="S360" s="20">
        <v>0</v>
      </c>
      <c r="T360" s="20">
        <v>0</v>
      </c>
      <c r="U360" s="20">
        <v>0</v>
      </c>
      <c r="V360" s="21">
        <v>1.8451322102919221E-3</v>
      </c>
      <c r="W360" s="21">
        <v>4.5675970613956451E-4</v>
      </c>
      <c r="X360" s="21">
        <v>0</v>
      </c>
      <c r="Y360" s="21">
        <v>0</v>
      </c>
      <c r="Z360" s="21">
        <v>7.0605890934276067E-4</v>
      </c>
      <c r="AA360" s="21">
        <v>1.6420048475265503</v>
      </c>
      <c r="AC360" s="23">
        <v>1.1047300100326538</v>
      </c>
      <c r="AD360" s="23">
        <v>0.1044168695807457</v>
      </c>
      <c r="AE360" s="23">
        <v>0</v>
      </c>
      <c r="AF360" s="23">
        <v>1</v>
      </c>
      <c r="AG360" s="23">
        <v>0</v>
      </c>
      <c r="AH360" s="23">
        <v>3.3102002926170826E-3</v>
      </c>
      <c r="AI360" s="23">
        <v>7.8296568244695663E-4</v>
      </c>
      <c r="AJ360" s="23">
        <v>0</v>
      </c>
      <c r="AK360" s="23">
        <v>1.1184857833964976E-3</v>
      </c>
      <c r="AL360" s="23">
        <v>16.98297119140625</v>
      </c>
      <c r="AN360" s="25">
        <v>0.45416000485420227</v>
      </c>
      <c r="AO360" s="25">
        <v>3.5303044132888317E-3</v>
      </c>
      <c r="AP360" s="25">
        <v>12.596192790603483</v>
      </c>
      <c r="AQ360" s="25">
        <v>3.5233502276241779E-3</v>
      </c>
      <c r="AR360" s="25">
        <v>3.5262472130834065E-3</v>
      </c>
      <c r="AS360" s="25">
        <v>52.443569183349609</v>
      </c>
      <c r="AU360" s="28">
        <v>1462.44775390625</v>
      </c>
      <c r="AV360" s="28">
        <v>0.49684008955955505</v>
      </c>
      <c r="AW360" s="28">
        <v>-0.3037833571434021</v>
      </c>
      <c r="AX360" s="29">
        <v>232</v>
      </c>
      <c r="AY360" s="28">
        <v>1462.44775390625</v>
      </c>
      <c r="AZ360" s="28">
        <v>2.8526287078857422</v>
      </c>
      <c r="BA360" s="28">
        <v>9.9999997764825821E-3</v>
      </c>
      <c r="BC360" s="34">
        <v>24863</v>
      </c>
      <c r="BD360" s="35">
        <v>112.91780090332031</v>
      </c>
      <c r="BE360" s="35">
        <v>0.60075092315673828</v>
      </c>
      <c r="BF360" s="33">
        <v>232</v>
      </c>
    </row>
    <row r="361" spans="1:58">
      <c r="A361" s="7">
        <v>360</v>
      </c>
      <c r="C361" s="11" t="s">
        <v>5</v>
      </c>
      <c r="D361" s="11" t="s">
        <v>9</v>
      </c>
      <c r="E361" s="11" t="s">
        <v>13</v>
      </c>
      <c r="F361" s="11" t="s">
        <v>28</v>
      </c>
      <c r="G361" s="11" t="s">
        <v>45</v>
      </c>
      <c r="H361" s="15" t="s">
        <v>393</v>
      </c>
      <c r="I361" s="11" t="s">
        <v>798</v>
      </c>
      <c r="J361" s="11">
        <v>86005000</v>
      </c>
      <c r="K361" s="11">
        <v>86005</v>
      </c>
      <c r="L361" s="12">
        <v>94317</v>
      </c>
      <c r="M361" s="12">
        <v>99033.9140625</v>
      </c>
      <c r="N361" s="13">
        <v>84.21</v>
      </c>
      <c r="P361" s="20">
        <v>109408</v>
      </c>
      <c r="Q361" s="20">
        <v>2550</v>
      </c>
      <c r="R361" s="20">
        <v>33</v>
      </c>
      <c r="S361" s="20">
        <v>33</v>
      </c>
      <c r="T361" s="20">
        <v>1127</v>
      </c>
      <c r="U361" s="20">
        <v>1127</v>
      </c>
      <c r="V361" s="21">
        <v>8.1193828955292702E-3</v>
      </c>
      <c r="W361" s="21">
        <v>4.9563287757337093E-4</v>
      </c>
      <c r="X361" s="21">
        <v>6.1363723943941295E-5</v>
      </c>
      <c r="Y361" s="21">
        <v>2.0222791936248541E-3</v>
      </c>
      <c r="Z361" s="21">
        <v>3.407685425678647E-3</v>
      </c>
      <c r="AA361" s="21">
        <v>7.9248857498168945</v>
      </c>
      <c r="AC361" s="23">
        <v>1.1047500371932983</v>
      </c>
      <c r="AD361" s="23">
        <v>2.5748755782842636E-2</v>
      </c>
      <c r="AE361" s="23">
        <v>4.8769999295473099E-2</v>
      </c>
      <c r="AF361" s="23">
        <v>1</v>
      </c>
      <c r="AG361" s="23">
        <v>4.8769999295473099E-2</v>
      </c>
      <c r="AH361" s="23">
        <v>3.3102002926170826E-3</v>
      </c>
      <c r="AI361" s="23">
        <v>1.9307600450702012E-4</v>
      </c>
      <c r="AJ361" s="23">
        <v>3.2091198954731226E-4</v>
      </c>
      <c r="AK361" s="23">
        <v>1.0483610660356382E-3</v>
      </c>
      <c r="AL361" s="23">
        <v>15.918205261230469</v>
      </c>
      <c r="AN361" s="25">
        <v>0.29596999287605286</v>
      </c>
      <c r="AO361" s="25">
        <v>2.3006522096693516E-3</v>
      </c>
      <c r="AP361" s="25">
        <v>18.252444931907505</v>
      </c>
      <c r="AQ361" s="25">
        <v>5.1054917275905609E-3</v>
      </c>
      <c r="AR361" s="25">
        <v>3.9370473272365121E-3</v>
      </c>
      <c r="AS361" s="25">
        <v>58.553131103515625</v>
      </c>
      <c r="AU361" s="28">
        <v>7386.47509765625</v>
      </c>
      <c r="AV361" s="28">
        <v>2.5094208717346191</v>
      </c>
      <c r="AW361" s="28">
        <v>0.39957350492477417</v>
      </c>
      <c r="AX361" s="29">
        <v>151</v>
      </c>
      <c r="AY361" s="28">
        <v>7386.47509765625</v>
      </c>
      <c r="AZ361" s="28">
        <v>14.407947540283203</v>
      </c>
      <c r="BA361" s="28">
        <v>9.9999997764825821E-3</v>
      </c>
      <c r="BC361" s="34">
        <v>109408</v>
      </c>
      <c r="BD361" s="35">
        <v>323.81484985351563</v>
      </c>
      <c r="BE361" s="35">
        <v>1.722775936126709</v>
      </c>
      <c r="BF361" s="33">
        <v>166</v>
      </c>
    </row>
    <row r="362" spans="1:58">
      <c r="A362" s="7">
        <v>361</v>
      </c>
      <c r="C362" s="11" t="s">
        <v>5</v>
      </c>
      <c r="D362" s="11" t="s">
        <v>9</v>
      </c>
      <c r="E362" s="11" t="s">
        <v>13</v>
      </c>
      <c r="F362" s="11" t="s">
        <v>28</v>
      </c>
      <c r="G362" s="11" t="s">
        <v>45</v>
      </c>
      <c r="H362" s="15" t="s">
        <v>394</v>
      </c>
      <c r="I362" s="11" t="s">
        <v>799</v>
      </c>
      <c r="J362" s="11">
        <v>86006000</v>
      </c>
      <c r="K362" s="11">
        <v>86006</v>
      </c>
      <c r="L362" s="12">
        <v>41322</v>
      </c>
      <c r="M362" s="12">
        <v>43388.56640625</v>
      </c>
      <c r="N362" s="13">
        <v>54.442</v>
      </c>
      <c r="P362" s="20">
        <v>41322</v>
      </c>
      <c r="Q362" s="20">
        <v>0</v>
      </c>
      <c r="R362" s="20">
        <v>658</v>
      </c>
      <c r="S362" s="20">
        <v>658</v>
      </c>
      <c r="T362" s="20">
        <v>0</v>
      </c>
      <c r="U362" s="20">
        <v>0</v>
      </c>
      <c r="V362" s="21">
        <v>3.0665870290249586E-3</v>
      </c>
      <c r="W362" s="21">
        <v>0</v>
      </c>
      <c r="X362" s="21">
        <v>1.2235555332154036E-3</v>
      </c>
      <c r="Y362" s="21">
        <v>0</v>
      </c>
      <c r="Z362" s="21">
        <v>1.3236520408248197E-3</v>
      </c>
      <c r="AA362" s="21">
        <v>3.0782744884490967</v>
      </c>
      <c r="AC362" s="23">
        <v>0.95236998796463013</v>
      </c>
      <c r="AD362" s="23">
        <v>0</v>
      </c>
      <c r="AE362" s="23">
        <v>7.3250003159046173E-2</v>
      </c>
      <c r="AF362" s="23">
        <v>0.95236998796463013</v>
      </c>
      <c r="AG362" s="23">
        <v>7.3250003159046173E-2</v>
      </c>
      <c r="AH362" s="23">
        <v>3.1525352969765663E-3</v>
      </c>
      <c r="AI362" s="23">
        <v>0</v>
      </c>
      <c r="AJ362" s="23">
        <v>4.8199310549534857E-4</v>
      </c>
      <c r="AK362" s="23">
        <v>1.0073822471576778E-3</v>
      </c>
      <c r="AL362" s="23">
        <v>15.295987129211426</v>
      </c>
      <c r="AN362" s="25">
        <v>0.53306001424789429</v>
      </c>
      <c r="AO362" s="25">
        <v>4.1436147876083851E-3</v>
      </c>
      <c r="AP362" s="25">
        <v>11.087489779231397</v>
      </c>
      <c r="AQ362" s="25">
        <v>3.1013425905257463E-3</v>
      </c>
      <c r="AR362" s="25">
        <v>3.5355339603152431E-3</v>
      </c>
      <c r="AS362" s="25">
        <v>52.581684112548828</v>
      </c>
      <c r="AU362" s="28">
        <v>2475.821533203125</v>
      </c>
      <c r="AV362" s="28">
        <v>0.84111547470092773</v>
      </c>
      <c r="AW362" s="28">
        <v>-7.5144380331039429E-2</v>
      </c>
      <c r="AX362" s="29">
        <v>196</v>
      </c>
      <c r="AY362" s="28">
        <v>2475.821533203125</v>
      </c>
      <c r="AZ362" s="28">
        <v>4.8293004035949707</v>
      </c>
      <c r="BA362" s="28">
        <v>6.9760315120220184E-2</v>
      </c>
      <c r="BC362" s="34">
        <v>41322</v>
      </c>
      <c r="BD362" s="35">
        <v>1536.6177978515625</v>
      </c>
      <c r="BE362" s="35">
        <v>8.1751909255981445</v>
      </c>
      <c r="BF362" s="33">
        <v>118</v>
      </c>
    </row>
    <row r="363" spans="1:58">
      <c r="A363" s="7">
        <v>362</v>
      </c>
      <c r="C363" s="11" t="s">
        <v>5</v>
      </c>
      <c r="D363" s="11" t="s">
        <v>9</v>
      </c>
      <c r="E363" s="11" t="s">
        <v>13</v>
      </c>
      <c r="F363" s="11" t="s">
        <v>28</v>
      </c>
      <c r="G363" s="11" t="s">
        <v>45</v>
      </c>
      <c r="H363" s="15" t="s">
        <v>395</v>
      </c>
      <c r="I363" s="11" t="s">
        <v>800</v>
      </c>
      <c r="J363" s="11">
        <v>86007000</v>
      </c>
      <c r="K363" s="11">
        <v>86007</v>
      </c>
      <c r="L363" s="12">
        <v>31943</v>
      </c>
      <c r="M363" s="12">
        <v>33540.51171875</v>
      </c>
      <c r="N363" s="13">
        <v>108.655</v>
      </c>
      <c r="P363" s="20">
        <v>37054</v>
      </c>
      <c r="Q363" s="20">
        <v>0</v>
      </c>
      <c r="R363" s="20">
        <v>0</v>
      </c>
      <c r="S363" s="20">
        <v>0</v>
      </c>
      <c r="T363" s="20">
        <v>0</v>
      </c>
      <c r="U363" s="20">
        <v>0</v>
      </c>
      <c r="V363" s="21">
        <v>2.7498502749949694E-3</v>
      </c>
      <c r="W363" s="21">
        <v>0</v>
      </c>
      <c r="X363" s="21">
        <v>0</v>
      </c>
      <c r="Y363" s="21">
        <v>0</v>
      </c>
      <c r="Z363" s="21">
        <v>9.3908548817234032E-4</v>
      </c>
      <c r="AA363" s="21">
        <v>2.1839296817779541</v>
      </c>
      <c r="AC363" s="23">
        <v>1.1047500371932983</v>
      </c>
      <c r="AD363" s="23">
        <v>0</v>
      </c>
      <c r="AE363" s="23">
        <v>0</v>
      </c>
      <c r="AF363" s="23">
        <v>1</v>
      </c>
      <c r="AG363" s="23">
        <v>0</v>
      </c>
      <c r="AH363" s="23">
        <v>3.3102002926170826E-3</v>
      </c>
      <c r="AI363" s="23">
        <v>0</v>
      </c>
      <c r="AJ363" s="23">
        <v>0</v>
      </c>
      <c r="AK363" s="23">
        <v>8.5346009971732934E-4</v>
      </c>
      <c r="AL363" s="23">
        <v>12.958849906921387</v>
      </c>
      <c r="AN363" s="25">
        <v>0.5583299994468689</v>
      </c>
      <c r="AO363" s="25">
        <v>4.340045154094696E-3</v>
      </c>
      <c r="BA363" s="28">
        <v>9.9999997764825821E-3</v>
      </c>
      <c r="BC363" s="34">
        <v>37054</v>
      </c>
      <c r="BD363" s="35">
        <v>206.88359069824219</v>
      </c>
      <c r="BE363" s="35">
        <v>1.1006723642349243</v>
      </c>
      <c r="BF363" s="33">
        <v>179</v>
      </c>
    </row>
    <row r="364" spans="1:58">
      <c r="A364" s="7">
        <v>363</v>
      </c>
      <c r="C364" s="11" t="s">
        <v>5</v>
      </c>
      <c r="D364" s="11" t="s">
        <v>9</v>
      </c>
      <c r="E364" s="11" t="s">
        <v>13</v>
      </c>
      <c r="F364" s="11" t="s">
        <v>28</v>
      </c>
      <c r="G364" s="11" t="s">
        <v>45</v>
      </c>
      <c r="H364" s="15" t="s">
        <v>396</v>
      </c>
      <c r="I364" s="11" t="s">
        <v>801</v>
      </c>
      <c r="J364" s="11">
        <v>86008000</v>
      </c>
      <c r="K364" s="11">
        <v>86008</v>
      </c>
      <c r="L364" s="12">
        <v>12651</v>
      </c>
      <c r="M364" s="12">
        <v>13283.6923828125</v>
      </c>
      <c r="N364" s="13">
        <v>73.795000000000002</v>
      </c>
      <c r="P364" s="20">
        <v>14675</v>
      </c>
      <c r="Q364" s="20">
        <v>0</v>
      </c>
      <c r="R364" s="20">
        <v>0</v>
      </c>
      <c r="S364" s="20">
        <v>0</v>
      </c>
      <c r="T364" s="20">
        <v>0</v>
      </c>
      <c r="U364" s="20">
        <v>0</v>
      </c>
      <c r="V364" s="21">
        <v>1.0890606790781021E-3</v>
      </c>
      <c r="W364" s="21">
        <v>0</v>
      </c>
      <c r="X364" s="21">
        <v>0</v>
      </c>
      <c r="Y364" s="21">
        <v>0</v>
      </c>
      <c r="Z364" s="21">
        <v>3.7191882363967285E-4</v>
      </c>
      <c r="AA364" s="21">
        <v>0.86493140459060669</v>
      </c>
      <c r="AC364" s="23">
        <v>1.1047400236129761</v>
      </c>
      <c r="AD364" s="23">
        <v>0</v>
      </c>
      <c r="AE364" s="23">
        <v>0</v>
      </c>
      <c r="AF364" s="23">
        <v>1</v>
      </c>
      <c r="AG364" s="23">
        <v>0</v>
      </c>
      <c r="AH364" s="23">
        <v>3.3102002926170826E-3</v>
      </c>
      <c r="AI364" s="23">
        <v>0</v>
      </c>
      <c r="AJ364" s="23">
        <v>0</v>
      </c>
      <c r="AK364" s="23">
        <v>8.5346009971732934E-4</v>
      </c>
      <c r="AL364" s="23">
        <v>12.958849906921387</v>
      </c>
      <c r="AN364" s="25">
        <v>0.48930999636650085</v>
      </c>
      <c r="AO364" s="25">
        <v>3.8035344332456589E-3</v>
      </c>
      <c r="AP364" s="25">
        <v>15.656565656565657</v>
      </c>
      <c r="AQ364" s="25">
        <v>4.3793837539851665E-3</v>
      </c>
      <c r="AR364" s="25">
        <v>4.1394955500552539E-3</v>
      </c>
      <c r="AS364" s="25">
        <v>61.564010620117188</v>
      </c>
      <c r="AU364" s="28">
        <v>690.04119873046875</v>
      </c>
      <c r="AV364" s="28">
        <v>0.23442898690700531</v>
      </c>
      <c r="AW364" s="28">
        <v>-0.62998867034912109</v>
      </c>
      <c r="AX364" s="29">
        <v>283</v>
      </c>
      <c r="AY364" s="28">
        <v>690.04119873046875</v>
      </c>
      <c r="AZ364" s="28">
        <v>1.3459839820861816</v>
      </c>
      <c r="BA364" s="28">
        <v>9.9999997764825821E-3</v>
      </c>
      <c r="BC364" s="34">
        <v>14675</v>
      </c>
      <c r="BD364" s="35">
        <v>71.806243896484375</v>
      </c>
      <c r="BE364" s="35">
        <v>0.38202717900276184</v>
      </c>
      <c r="BF364" s="33">
        <v>266</v>
      </c>
    </row>
    <row r="365" spans="1:58">
      <c r="A365" s="7">
        <v>364</v>
      </c>
      <c r="C365" s="11" t="s">
        <v>5</v>
      </c>
      <c r="D365" s="11" t="s">
        <v>9</v>
      </c>
      <c r="E365" s="11" t="s">
        <v>13</v>
      </c>
      <c r="F365" s="11" t="s">
        <v>28</v>
      </c>
      <c r="G365" s="11" t="s">
        <v>45</v>
      </c>
      <c r="H365" s="15" t="s">
        <v>397</v>
      </c>
      <c r="I365" s="11" t="s">
        <v>802</v>
      </c>
      <c r="J365" s="11">
        <v>86009000</v>
      </c>
      <c r="K365" s="11">
        <v>86009</v>
      </c>
      <c r="L365" s="12">
        <v>17075</v>
      </c>
      <c r="M365" s="12">
        <v>17928.943359375</v>
      </c>
      <c r="N365" s="13">
        <v>86.039000000000001</v>
      </c>
      <c r="P365" s="20">
        <v>19807</v>
      </c>
      <c r="Q365" s="20">
        <v>8089</v>
      </c>
      <c r="R365" s="20">
        <v>0</v>
      </c>
      <c r="S365" s="20">
        <v>0</v>
      </c>
      <c r="T365" s="20">
        <v>0</v>
      </c>
      <c r="U365" s="20">
        <v>0</v>
      </c>
      <c r="V365" s="21">
        <v>1.4699164312332869E-3</v>
      </c>
      <c r="W365" s="21">
        <v>1.5722251264378428E-3</v>
      </c>
      <c r="X365" s="21">
        <v>0</v>
      </c>
      <c r="Y365" s="21">
        <v>0</v>
      </c>
      <c r="Z365" s="21">
        <v>7.6337254118725344E-4</v>
      </c>
      <c r="AA365" s="21">
        <v>1.7752929925918579</v>
      </c>
      <c r="AC365" s="23">
        <v>1.1047500371932983</v>
      </c>
      <c r="AD365" s="23">
        <v>0.4511699378490448</v>
      </c>
      <c r="AE365" s="23">
        <v>0</v>
      </c>
      <c r="AF365" s="23">
        <v>1</v>
      </c>
      <c r="AG365" s="23">
        <v>0</v>
      </c>
      <c r="AH365" s="23">
        <v>3.3102002926170826E-3</v>
      </c>
      <c r="AI365" s="23">
        <v>3.3830795437097549E-3</v>
      </c>
      <c r="AJ365" s="23">
        <v>0</v>
      </c>
      <c r="AK365" s="23">
        <v>1.9985970950075777E-3</v>
      </c>
      <c r="AL365" s="23">
        <v>30.346490859985352</v>
      </c>
      <c r="AN365" s="25">
        <v>0.45976999402046204</v>
      </c>
      <c r="AO365" s="25">
        <v>3.5739124286919832E-3</v>
      </c>
      <c r="AP365" s="25">
        <v>14.677194612169068</v>
      </c>
      <c r="AQ365" s="25">
        <v>4.1054384782910347E-3</v>
      </c>
      <c r="AR365" s="25">
        <v>3.8840145314562391E-3</v>
      </c>
      <c r="AS365" s="25">
        <v>57.764408111572266</v>
      </c>
      <c r="AU365" s="28">
        <v>3111.99462890625</v>
      </c>
      <c r="AV365" s="28">
        <v>1.0572437047958374</v>
      </c>
      <c r="AW365" s="28">
        <v>2.4175107479095459E-2</v>
      </c>
      <c r="AX365" s="29">
        <v>182</v>
      </c>
      <c r="AY365" s="28">
        <v>3111.99462890625</v>
      </c>
      <c r="AZ365" s="28">
        <v>6.0702099800109863</v>
      </c>
      <c r="BA365" s="28">
        <v>9.9999997764825821E-3</v>
      </c>
      <c r="BC365" s="34">
        <v>19807</v>
      </c>
      <c r="BD365" s="35">
        <v>91.066642761230469</v>
      </c>
      <c r="BE365" s="35">
        <v>0.48449727892875671</v>
      </c>
      <c r="BF365" s="33">
        <v>252</v>
      </c>
    </row>
    <row r="366" spans="1:58">
      <c r="A366" s="7">
        <v>365</v>
      </c>
      <c r="C366" s="11" t="s">
        <v>5</v>
      </c>
      <c r="D366" s="11" t="s">
        <v>9</v>
      </c>
      <c r="E366" s="11" t="s">
        <v>13</v>
      </c>
      <c r="F366" s="11" t="s">
        <v>28</v>
      </c>
      <c r="G366" s="11" t="s">
        <v>45</v>
      </c>
      <c r="H366" s="15" t="s">
        <v>398</v>
      </c>
      <c r="I366" s="11" t="s">
        <v>803</v>
      </c>
      <c r="J366" s="11">
        <v>86010000</v>
      </c>
      <c r="K366" s="11">
        <v>86010</v>
      </c>
      <c r="L366" s="12">
        <v>15115</v>
      </c>
      <c r="M366" s="12">
        <v>15870.9208984375</v>
      </c>
      <c r="N366" s="13">
        <v>16.600000000000001</v>
      </c>
      <c r="P366" s="20">
        <v>15115</v>
      </c>
      <c r="Q366" s="20">
        <v>15650</v>
      </c>
      <c r="R366" s="20">
        <v>2272</v>
      </c>
      <c r="S366" s="20">
        <v>2272</v>
      </c>
      <c r="T366" s="20">
        <v>858</v>
      </c>
      <c r="U366" s="20">
        <v>858</v>
      </c>
      <c r="V366" s="21">
        <v>1.1217138962820172E-3</v>
      </c>
      <c r="W366" s="21">
        <v>3.0418252572417259E-3</v>
      </c>
      <c r="X366" s="21">
        <v>4.2247995734214783E-3</v>
      </c>
      <c r="Y366" s="21">
        <v>1.539587858133018E-3</v>
      </c>
      <c r="Z366" s="21">
        <v>2.2532220667570838E-3</v>
      </c>
      <c r="AA366" s="21">
        <v>5.2400751113891602</v>
      </c>
      <c r="AC366" s="23">
        <v>0.95236998796463013</v>
      </c>
      <c r="AD366" s="23">
        <v>0.98608016967773438</v>
      </c>
      <c r="AE366" s="23">
        <v>0.95256000757217407</v>
      </c>
      <c r="AF366" s="23">
        <v>0.95236998796463013</v>
      </c>
      <c r="AG366" s="23">
        <v>0.95256000757217407</v>
      </c>
      <c r="AH366" s="23">
        <v>3.1525352969765663E-3</v>
      </c>
      <c r="AI366" s="23">
        <v>7.3940819129347801E-3</v>
      </c>
      <c r="AJ366" s="23">
        <v>6.2679499387741089E-3</v>
      </c>
      <c r="AK366" s="23">
        <v>5.8458947826427327E-3</v>
      </c>
      <c r="AL366" s="23">
        <v>88.763458251953125</v>
      </c>
      <c r="AN366" s="25">
        <v>0.44229000806808472</v>
      </c>
      <c r="AO366" s="25">
        <v>3.4380359575152397E-3</v>
      </c>
      <c r="AP366" s="25">
        <v>19.446192573945879</v>
      </c>
      <c r="AQ366" s="25">
        <v>5.439401138573885E-3</v>
      </c>
      <c r="AR366" s="25">
        <v>4.6056693247107173E-3</v>
      </c>
      <c r="AS366" s="25">
        <v>68.497108459472656</v>
      </c>
      <c r="AU366" s="28">
        <v>31859.8671875</v>
      </c>
      <c r="AV366" s="28">
        <v>10.823812484741211</v>
      </c>
      <c r="AW366" s="28">
        <v>1.034380316734314</v>
      </c>
      <c r="AX366" s="29">
        <v>44</v>
      </c>
      <c r="AY366" s="28">
        <v>31859.8671875</v>
      </c>
      <c r="AZ366" s="28">
        <v>62.145378112792969</v>
      </c>
      <c r="BA366" s="28">
        <v>0.65851253271102905</v>
      </c>
      <c r="BC366" s="34">
        <v>15115</v>
      </c>
      <c r="BD366" s="35">
        <v>4402.296875</v>
      </c>
      <c r="BE366" s="35">
        <v>23.421319961547852</v>
      </c>
      <c r="BF366" s="33">
        <v>63</v>
      </c>
    </row>
    <row r="367" spans="1:58">
      <c r="A367" s="7">
        <v>366</v>
      </c>
      <c r="C367" s="11" t="s">
        <v>5</v>
      </c>
      <c r="D367" s="11" t="s">
        <v>9</v>
      </c>
      <c r="E367" s="11" t="s">
        <v>13</v>
      </c>
      <c r="F367" s="11" t="s">
        <v>28</v>
      </c>
      <c r="G367" s="11" t="s">
        <v>45</v>
      </c>
      <c r="H367" s="15" t="s">
        <v>399</v>
      </c>
      <c r="I367" s="11" t="s">
        <v>804</v>
      </c>
      <c r="J367" s="11">
        <v>86011000</v>
      </c>
      <c r="K367" s="11">
        <v>86011</v>
      </c>
      <c r="L367" s="12">
        <v>6746</v>
      </c>
      <c r="M367" s="12">
        <v>7083.3759765625</v>
      </c>
      <c r="N367" s="13">
        <v>124.569</v>
      </c>
      <c r="P367" s="20">
        <v>7825</v>
      </c>
      <c r="Q367" s="20">
        <v>0</v>
      </c>
      <c r="R367" s="20">
        <v>2</v>
      </c>
      <c r="S367" s="20">
        <v>2</v>
      </c>
      <c r="T367" s="20">
        <v>32</v>
      </c>
      <c r="U367" s="20">
        <v>32</v>
      </c>
      <c r="V367" s="21">
        <v>5.8070867089554667E-4</v>
      </c>
      <c r="W367" s="21">
        <v>0</v>
      </c>
      <c r="X367" s="21">
        <v>3.7190136481513036E-6</v>
      </c>
      <c r="Y367" s="21">
        <v>5.7420525990892202E-5</v>
      </c>
      <c r="Z367" s="21">
        <v>2.1444810215940572E-4</v>
      </c>
      <c r="AA367" s="21">
        <v>0.49871876835823059</v>
      </c>
      <c r="AC367" s="23">
        <v>1.104699969291687</v>
      </c>
      <c r="AD367" s="23">
        <v>0</v>
      </c>
      <c r="AE367" s="23">
        <v>1.9990000873804092E-2</v>
      </c>
      <c r="AF367" s="23">
        <v>1</v>
      </c>
      <c r="AG367" s="23">
        <v>1.9990000873804092E-2</v>
      </c>
      <c r="AH367" s="23">
        <v>3.3102002926170826E-3</v>
      </c>
      <c r="AI367" s="23">
        <v>0</v>
      </c>
      <c r="AJ367" s="23">
        <v>1.3153642066754401E-4</v>
      </c>
      <c r="AK367" s="23">
        <v>9.0655913554155002E-4</v>
      </c>
      <c r="AL367" s="23">
        <v>13.76509952545166</v>
      </c>
      <c r="AN367" s="25">
        <v>0.75461000204086304</v>
      </c>
      <c r="AO367" s="25">
        <v>5.8657806366682053E-3</v>
      </c>
      <c r="AP367" s="25">
        <v>25.819134993446919</v>
      </c>
      <c r="AQ367" s="25">
        <v>7.2220116853713989E-3</v>
      </c>
      <c r="AR367" s="25">
        <v>6.6570308498125706E-3</v>
      </c>
      <c r="AS367" s="25">
        <v>99.005668640136719</v>
      </c>
      <c r="AU367" s="28">
        <v>679.66534423828125</v>
      </c>
      <c r="AV367" s="28">
        <v>0.23090396821498871</v>
      </c>
      <c r="AW367" s="28">
        <v>-0.63656860589981079</v>
      </c>
      <c r="AX367" s="29">
        <v>285</v>
      </c>
      <c r="AY367" s="28">
        <v>679.66534423828125</v>
      </c>
      <c r="AZ367" s="28">
        <v>1.3257449865341187</v>
      </c>
      <c r="BA367" s="28">
        <v>9.9999997764825821E-3</v>
      </c>
      <c r="BC367" s="34">
        <v>7825</v>
      </c>
      <c r="BD367" s="35">
        <v>59.048233032226563</v>
      </c>
      <c r="BE367" s="35">
        <v>0.3141513466835022</v>
      </c>
      <c r="BF367" s="33">
        <v>283</v>
      </c>
    </row>
    <row r="368" spans="1:58">
      <c r="A368" s="7">
        <v>367</v>
      </c>
      <c r="C368" s="11" t="s">
        <v>5</v>
      </c>
      <c r="D368" s="11" t="s">
        <v>9</v>
      </c>
      <c r="E368" s="11" t="s">
        <v>13</v>
      </c>
      <c r="F368" s="11" t="s">
        <v>28</v>
      </c>
      <c r="G368" s="11" t="s">
        <v>45</v>
      </c>
      <c r="H368" s="15" t="s">
        <v>400</v>
      </c>
      <c r="I368" s="11" t="s">
        <v>805</v>
      </c>
      <c r="J368" s="11">
        <v>86012000</v>
      </c>
      <c r="K368" s="11">
        <v>86012</v>
      </c>
      <c r="L368" s="12">
        <v>14829</v>
      </c>
      <c r="M368" s="12">
        <v>15570.6171875</v>
      </c>
      <c r="N368" s="13">
        <v>82.016000000000005</v>
      </c>
      <c r="P368" s="20">
        <v>17202</v>
      </c>
      <c r="Q368" s="20">
        <v>0</v>
      </c>
      <c r="R368" s="20">
        <v>0</v>
      </c>
      <c r="S368" s="20">
        <v>0</v>
      </c>
      <c r="T368" s="20">
        <v>0</v>
      </c>
      <c r="U368" s="20">
        <v>0</v>
      </c>
      <c r="V368" s="21">
        <v>1.2765943538397551E-3</v>
      </c>
      <c r="W368" s="21">
        <v>0</v>
      </c>
      <c r="X368" s="21">
        <v>0</v>
      </c>
      <c r="Y368" s="21">
        <v>0</v>
      </c>
      <c r="Z368" s="21">
        <v>4.3596236597858145E-4</v>
      </c>
      <c r="AA368" s="21">
        <v>1.0138705968856812</v>
      </c>
      <c r="AC368" s="23">
        <v>1.1047699451446533</v>
      </c>
      <c r="AD368" s="23">
        <v>0</v>
      </c>
      <c r="AE368" s="23">
        <v>0</v>
      </c>
      <c r="AF368" s="23">
        <v>1</v>
      </c>
      <c r="AG368" s="23">
        <v>0</v>
      </c>
      <c r="AH368" s="23">
        <v>3.3102002926170826E-3</v>
      </c>
      <c r="AI368" s="23">
        <v>0</v>
      </c>
      <c r="AJ368" s="23">
        <v>0</v>
      </c>
      <c r="AK368" s="23">
        <v>8.5346009971732934E-4</v>
      </c>
      <c r="AL368" s="23">
        <v>12.958849906921387</v>
      </c>
      <c r="AN368" s="25">
        <v>0.55452001094818115</v>
      </c>
      <c r="AO368" s="25">
        <v>4.3104290962219238E-3</v>
      </c>
      <c r="AP368" s="25">
        <v>20.540201005025125</v>
      </c>
      <c r="AQ368" s="25">
        <v>5.745412316173315E-3</v>
      </c>
      <c r="AR368" s="25">
        <v>5.1476247788681852E-3</v>
      </c>
      <c r="AS368" s="25">
        <v>76.557258605957031</v>
      </c>
      <c r="AU368" s="28">
        <v>1005.85498046875</v>
      </c>
      <c r="AV368" s="28">
        <v>0.34172099828720093</v>
      </c>
      <c r="AW368" s="28">
        <v>-0.46632832288742065</v>
      </c>
      <c r="AX368" s="29">
        <v>261</v>
      </c>
      <c r="AY368" s="28">
        <v>1005.85498046875</v>
      </c>
      <c r="AZ368" s="28">
        <v>1.962005615234375</v>
      </c>
      <c r="BA368" s="28">
        <v>9.9999997764825821E-3</v>
      </c>
      <c r="BC368" s="34">
        <v>17202</v>
      </c>
      <c r="BD368" s="35">
        <v>95.388526916503906</v>
      </c>
      <c r="BE368" s="35">
        <v>0.50749081373214722</v>
      </c>
      <c r="BF368" s="33">
        <v>247</v>
      </c>
    </row>
    <row r="369" spans="1:58">
      <c r="A369" s="7">
        <v>368</v>
      </c>
      <c r="C369" s="11" t="s">
        <v>5</v>
      </c>
      <c r="D369" s="11" t="s">
        <v>9</v>
      </c>
      <c r="E369" s="11" t="s">
        <v>13</v>
      </c>
      <c r="F369" s="11" t="s">
        <v>28</v>
      </c>
      <c r="G369" s="11" t="s">
        <v>45</v>
      </c>
      <c r="H369" s="15" t="s">
        <v>401</v>
      </c>
      <c r="I369" s="11" t="s">
        <v>806</v>
      </c>
      <c r="J369" s="11">
        <v>86013000</v>
      </c>
      <c r="K369" s="11">
        <v>86013</v>
      </c>
      <c r="L369" s="12">
        <v>16208</v>
      </c>
      <c r="M369" s="12">
        <v>17018.58203125</v>
      </c>
      <c r="N369" s="13">
        <v>53.853000000000002</v>
      </c>
      <c r="P369" s="20">
        <v>18801</v>
      </c>
      <c r="Q369" s="20">
        <v>5245</v>
      </c>
      <c r="R369" s="20">
        <v>565</v>
      </c>
      <c r="S369" s="20">
        <v>565</v>
      </c>
      <c r="T369" s="20">
        <v>768</v>
      </c>
      <c r="U369" s="20">
        <v>768</v>
      </c>
      <c r="V369" s="21">
        <v>1.3952592853456736E-3</v>
      </c>
      <c r="W369" s="21">
        <v>1.0194487404078245E-3</v>
      </c>
      <c r="X369" s="21">
        <v>1.0506213875487447E-3</v>
      </c>
      <c r="Y369" s="21">
        <v>1.3780926819890738E-3</v>
      </c>
      <c r="Z369" s="21">
        <v>1.2503535547833684E-3</v>
      </c>
      <c r="AA369" s="21">
        <v>2.9078121185302734</v>
      </c>
      <c r="AC369" s="23">
        <v>1.1047300100326538</v>
      </c>
      <c r="AD369" s="23">
        <v>0.30819255113601685</v>
      </c>
      <c r="AE369" s="23">
        <v>0.32613998651504517</v>
      </c>
      <c r="AF369" s="23">
        <v>1</v>
      </c>
      <c r="AG369" s="23">
        <v>0.32613998651504517</v>
      </c>
      <c r="AH369" s="23">
        <v>3.3102002926170826E-3</v>
      </c>
      <c r="AI369" s="23">
        <v>2.3109694011509418E-3</v>
      </c>
      <c r="AJ369" s="23">
        <v>2.1460370626300573E-3</v>
      </c>
      <c r="AK369" s="23">
        <v>2.5020180279620593E-3</v>
      </c>
      <c r="AL369" s="23">
        <v>37.990383148193359</v>
      </c>
      <c r="AN369" s="25">
        <v>0.5595099925994873</v>
      </c>
      <c r="AO369" s="25">
        <v>4.3492172844707966E-3</v>
      </c>
      <c r="AP369" s="25">
        <v>23.380900109769485</v>
      </c>
      <c r="AQ369" s="25">
        <v>6.5399999730288982E-3</v>
      </c>
      <c r="AR369" s="25">
        <v>5.627360319857052E-3</v>
      </c>
      <c r="AS369" s="25">
        <v>83.692047119140625</v>
      </c>
      <c r="AU369" s="28">
        <v>9245.3681640625</v>
      </c>
      <c r="AV369" s="28">
        <v>3.1409461498260498</v>
      </c>
      <c r="AW369" s="28">
        <v>0.49706047773361206</v>
      </c>
      <c r="AX369" s="29">
        <v>138</v>
      </c>
      <c r="AY369" s="28">
        <v>9245.3681640625</v>
      </c>
      <c r="AZ369" s="28">
        <v>18.033876419067383</v>
      </c>
      <c r="BA369" s="28">
        <v>0.15271542966365814</v>
      </c>
      <c r="BC369" s="34">
        <v>18801</v>
      </c>
      <c r="BD369" s="35">
        <v>1606.4666748046875</v>
      </c>
      <c r="BE369" s="35">
        <v>8.5468034744262695</v>
      </c>
      <c r="BF369" s="33">
        <v>116</v>
      </c>
    </row>
    <row r="370" spans="1:58">
      <c r="A370" s="7">
        <v>369</v>
      </c>
      <c r="C370" s="11" t="s">
        <v>5</v>
      </c>
      <c r="D370" s="11" t="s">
        <v>9</v>
      </c>
      <c r="E370" s="11" t="s">
        <v>13</v>
      </c>
      <c r="F370" s="11" t="s">
        <v>28</v>
      </c>
      <c r="G370" s="11" t="s">
        <v>45</v>
      </c>
      <c r="H370" s="15" t="s">
        <v>402</v>
      </c>
      <c r="I370" s="11" t="s">
        <v>807</v>
      </c>
      <c r="J370" s="11">
        <v>86014000</v>
      </c>
      <c r="K370" s="11">
        <v>86014</v>
      </c>
      <c r="L370" s="12">
        <v>6563</v>
      </c>
      <c r="M370" s="12">
        <v>6891.22412109375</v>
      </c>
      <c r="N370" s="13">
        <v>111.105</v>
      </c>
      <c r="P370" s="20">
        <v>7613</v>
      </c>
      <c r="Q370" s="20">
        <v>0</v>
      </c>
      <c r="R370" s="20">
        <v>0</v>
      </c>
      <c r="S370" s="20">
        <v>0</v>
      </c>
      <c r="T370" s="20">
        <v>0</v>
      </c>
      <c r="U370" s="20">
        <v>0</v>
      </c>
      <c r="V370" s="21">
        <v>5.6497572222724557E-4</v>
      </c>
      <c r="W370" s="21">
        <v>0</v>
      </c>
      <c r="X370" s="21">
        <v>0</v>
      </c>
      <c r="Y370" s="21">
        <v>0</v>
      </c>
      <c r="Z370" s="21">
        <v>1.9294159639810356E-4</v>
      </c>
      <c r="AA370" s="21">
        <v>0.44870340824127197</v>
      </c>
      <c r="AC370" s="23">
        <v>1.1047400236129761</v>
      </c>
      <c r="AD370" s="23">
        <v>0</v>
      </c>
      <c r="AE370" s="23">
        <v>0</v>
      </c>
      <c r="AF370" s="23">
        <v>1</v>
      </c>
      <c r="AG370" s="23">
        <v>0</v>
      </c>
      <c r="AH370" s="23">
        <v>3.3102002926170826E-3</v>
      </c>
      <c r="AI370" s="23">
        <v>0</v>
      </c>
      <c r="AJ370" s="23">
        <v>0</v>
      </c>
      <c r="AK370" s="23">
        <v>8.5346009971732934E-4</v>
      </c>
      <c r="AL370" s="23">
        <v>12.958849906921387</v>
      </c>
      <c r="AN370" s="25">
        <v>0.712909996509552</v>
      </c>
      <c r="AO370" s="25">
        <v>5.5416356772184372E-3</v>
      </c>
      <c r="AP370" s="25">
        <v>27.056277056277057</v>
      </c>
      <c r="AQ370" s="25">
        <v>7.5680594891309738E-3</v>
      </c>
      <c r="AR370" s="25">
        <v>6.7238887119279471E-3</v>
      </c>
      <c r="AS370" s="25">
        <v>100</v>
      </c>
      <c r="AU370" s="28">
        <v>581.468017578125</v>
      </c>
      <c r="AV370" s="28">
        <v>0.19754321873188019</v>
      </c>
      <c r="AW370" s="28">
        <v>-0.70433789491653442</v>
      </c>
      <c r="AX370" s="29">
        <v>302</v>
      </c>
      <c r="AY370" s="28">
        <v>581.468017578125</v>
      </c>
      <c r="AZ370" s="28">
        <v>1.1342028379440308</v>
      </c>
      <c r="BA370" s="28">
        <v>9.9999997764825821E-3</v>
      </c>
      <c r="BC370" s="34">
        <v>7613</v>
      </c>
      <c r="BD370" s="35">
        <v>54.273838043212891</v>
      </c>
      <c r="BE370" s="35">
        <v>0.28875038027763367</v>
      </c>
      <c r="BF370" s="33">
        <v>289</v>
      </c>
    </row>
    <row r="371" spans="1:58">
      <c r="A371" s="7">
        <v>370</v>
      </c>
      <c r="C371" s="11" t="s">
        <v>5</v>
      </c>
      <c r="D371" s="11" t="s">
        <v>9</v>
      </c>
      <c r="E371" s="11" t="s">
        <v>13</v>
      </c>
      <c r="F371" s="11" t="s">
        <v>28</v>
      </c>
      <c r="G371" s="11" t="s">
        <v>45</v>
      </c>
      <c r="H371" s="15" t="s">
        <v>403</v>
      </c>
      <c r="I371" s="11" t="s">
        <v>808</v>
      </c>
      <c r="J371" s="11">
        <v>86015000</v>
      </c>
      <c r="K371" s="11">
        <v>86015</v>
      </c>
      <c r="L371" s="12">
        <v>7708</v>
      </c>
      <c r="M371" s="12">
        <v>8093.48681640625</v>
      </c>
      <c r="N371" s="13">
        <v>70.619</v>
      </c>
      <c r="P371" s="20">
        <v>8941</v>
      </c>
      <c r="Q371" s="20">
        <v>0</v>
      </c>
      <c r="R371" s="20">
        <v>81</v>
      </c>
      <c r="S371" s="20">
        <v>81</v>
      </c>
      <c r="T371" s="20">
        <v>856</v>
      </c>
      <c r="U371" s="20">
        <v>856</v>
      </c>
      <c r="V371" s="21">
        <v>6.6352920839563012E-4</v>
      </c>
      <c r="W371" s="21">
        <v>0</v>
      </c>
      <c r="X371" s="21">
        <v>1.5062004968058318E-4</v>
      </c>
      <c r="Y371" s="21">
        <v>1.5359991230070591E-3</v>
      </c>
      <c r="Z371" s="21">
        <v>6.6972449497316056E-4</v>
      </c>
      <c r="AA371" s="21">
        <v>1.5575058460235596</v>
      </c>
      <c r="AC371" s="23">
        <v>1.1047199964523315</v>
      </c>
      <c r="AD371" s="23">
        <v>0</v>
      </c>
      <c r="AE371" s="23">
        <v>0.48206999897956848</v>
      </c>
      <c r="AF371" s="23">
        <v>1</v>
      </c>
      <c r="AG371" s="23">
        <v>0.48206999897956848</v>
      </c>
      <c r="AH371" s="23">
        <v>3.3102002926170826E-3</v>
      </c>
      <c r="AI371" s="23">
        <v>0</v>
      </c>
      <c r="AJ371" s="23">
        <v>3.1720739789307117E-3</v>
      </c>
      <c r="AK371" s="23">
        <v>2.1339728960175601E-3</v>
      </c>
      <c r="AL371" s="23">
        <v>32.402023315429688</v>
      </c>
      <c r="AN371" s="25">
        <v>0.45980000495910645</v>
      </c>
      <c r="AO371" s="25">
        <v>3.5741457249969244E-3</v>
      </c>
      <c r="AP371" s="25">
        <v>26.399026763990268</v>
      </c>
      <c r="AQ371" s="25">
        <v>7.3842164129018784E-3</v>
      </c>
      <c r="AR371" s="25">
        <v>5.7970112513263203E-3</v>
      </c>
      <c r="AS371" s="25">
        <v>86.215156555175781</v>
      </c>
      <c r="AU371" s="28">
        <v>4350.96337890625</v>
      </c>
      <c r="AV371" s="28">
        <v>1.4781608581542969</v>
      </c>
      <c r="AW371" s="28">
        <v>0.16972169280052185</v>
      </c>
      <c r="AX371" s="29">
        <v>168</v>
      </c>
      <c r="AY371" s="28">
        <v>4350.96337890625</v>
      </c>
      <c r="AZ371" s="28">
        <v>8.4869241714477539</v>
      </c>
      <c r="BA371" s="28">
        <v>4.6037018299102783E-2</v>
      </c>
      <c r="BC371" s="34">
        <v>8941</v>
      </c>
      <c r="BD371" s="35">
        <v>189.26148986816406</v>
      </c>
      <c r="BE371" s="35">
        <v>1.0069184303283691</v>
      </c>
      <c r="BF371" s="33">
        <v>184</v>
      </c>
    </row>
    <row r="372" spans="1:58">
      <c r="A372" s="7">
        <v>371</v>
      </c>
      <c r="C372" s="11" t="s">
        <v>5</v>
      </c>
      <c r="D372" s="11" t="s">
        <v>9</v>
      </c>
      <c r="E372" s="11" t="s">
        <v>13</v>
      </c>
      <c r="F372" s="11" t="s">
        <v>28</v>
      </c>
      <c r="G372" s="11" t="s">
        <v>45</v>
      </c>
      <c r="H372" s="15" t="s">
        <v>404</v>
      </c>
      <c r="I372" s="11" t="s">
        <v>809</v>
      </c>
      <c r="J372" s="11">
        <v>86016000</v>
      </c>
      <c r="K372" s="11">
        <v>86016</v>
      </c>
      <c r="L372" s="12">
        <v>24850</v>
      </c>
      <c r="M372" s="12">
        <v>26092.78125</v>
      </c>
      <c r="N372" s="13">
        <v>105.848</v>
      </c>
      <c r="P372" s="20">
        <v>28826</v>
      </c>
      <c r="Q372" s="20">
        <v>0</v>
      </c>
      <c r="R372" s="20">
        <v>2</v>
      </c>
      <c r="S372" s="20">
        <v>2</v>
      </c>
      <c r="T372" s="20">
        <v>87</v>
      </c>
      <c r="U372" s="20">
        <v>87</v>
      </c>
      <c r="V372" s="21">
        <v>2.1392342168837786E-3</v>
      </c>
      <c r="W372" s="21">
        <v>0</v>
      </c>
      <c r="X372" s="21">
        <v>3.7190136481513036E-6</v>
      </c>
      <c r="Y372" s="21">
        <v>1.5611205890309066E-4</v>
      </c>
      <c r="Z372" s="21">
        <v>7.729768948011161E-4</v>
      </c>
      <c r="AA372" s="21">
        <v>1.7976287603378296</v>
      </c>
      <c r="AC372" s="23">
        <v>1.1047500371932983</v>
      </c>
      <c r="AD372" s="23">
        <v>0</v>
      </c>
      <c r="AE372" s="23">
        <v>1.4200000092387199E-2</v>
      </c>
      <c r="AF372" s="23">
        <v>1</v>
      </c>
      <c r="AG372" s="23">
        <v>1.4200000092387199E-2</v>
      </c>
      <c r="AH372" s="23">
        <v>3.3102002926170826E-3</v>
      </c>
      <c r="AI372" s="23">
        <v>0</v>
      </c>
      <c r="AJ372" s="23">
        <v>9.3437571194954216E-5</v>
      </c>
      <c r="AK372" s="23">
        <v>8.9117927220985912E-4</v>
      </c>
      <c r="AL372" s="23">
        <v>13.531573295593262</v>
      </c>
      <c r="AN372" s="25">
        <v>0.45342999696731567</v>
      </c>
      <c r="AO372" s="25">
        <v>3.5246298648416996E-3</v>
      </c>
      <c r="AP372" s="25">
        <v>22.423328305681249</v>
      </c>
      <c r="AQ372" s="25">
        <v>6.2721520662307739E-3</v>
      </c>
      <c r="AR372" s="25">
        <v>5.1275850025718842E-3</v>
      </c>
      <c r="AS372" s="25">
        <v>76.25921630859375</v>
      </c>
      <c r="AU372" s="28">
        <v>1854.9859619140625</v>
      </c>
      <c r="AV372" s="28">
        <v>0.63019782304763794</v>
      </c>
      <c r="AW372" s="28">
        <v>-0.20052310824394226</v>
      </c>
      <c r="AX372" s="29">
        <v>212</v>
      </c>
      <c r="AY372" s="28">
        <v>1854.9859619140625</v>
      </c>
      <c r="AZ372" s="28">
        <v>3.6183078289031982</v>
      </c>
      <c r="BA372" s="28">
        <v>9.9999997764825821E-3</v>
      </c>
      <c r="BC372" s="34">
        <v>28826</v>
      </c>
      <c r="BD372" s="35">
        <v>130.70573425292969</v>
      </c>
      <c r="BE372" s="35">
        <v>0.69538718461990356</v>
      </c>
      <c r="BF372" s="33">
        <v>220</v>
      </c>
    </row>
    <row r="373" spans="1:58">
      <c r="A373" s="7">
        <v>372</v>
      </c>
      <c r="C373" s="11" t="s">
        <v>5</v>
      </c>
      <c r="D373" s="11" t="s">
        <v>9</v>
      </c>
      <c r="E373" s="11" t="s">
        <v>13</v>
      </c>
      <c r="F373" s="11" t="s">
        <v>28</v>
      </c>
      <c r="G373" s="11" t="s">
        <v>45</v>
      </c>
      <c r="H373" s="15" t="s">
        <v>405</v>
      </c>
      <c r="I373" s="11" t="s">
        <v>810</v>
      </c>
      <c r="J373" s="11">
        <v>86017000</v>
      </c>
      <c r="K373" s="11">
        <v>86017</v>
      </c>
      <c r="L373" s="12">
        <v>38082</v>
      </c>
      <c r="M373" s="12">
        <v>39986.53125</v>
      </c>
      <c r="N373" s="13">
        <v>42.195999999999998</v>
      </c>
      <c r="P373" s="20">
        <v>38082</v>
      </c>
      <c r="Q373" s="20">
        <v>20785</v>
      </c>
      <c r="R373" s="20">
        <v>1155</v>
      </c>
      <c r="S373" s="20">
        <v>1155</v>
      </c>
      <c r="T373" s="20">
        <v>3002</v>
      </c>
      <c r="U373" s="20">
        <v>3002</v>
      </c>
      <c r="V373" s="21">
        <v>2.8261402621865273E-3</v>
      </c>
      <c r="W373" s="21">
        <v>4.0398938581347466E-3</v>
      </c>
      <c r="X373" s="21">
        <v>2.1477304399013519E-3</v>
      </c>
      <c r="Y373" s="21">
        <v>5.3867632523179054E-3</v>
      </c>
      <c r="Z373" s="21">
        <v>3.5566829456982179E-3</v>
      </c>
      <c r="AA373" s="21">
        <v>8.271392822265625</v>
      </c>
      <c r="AC373" s="23">
        <v>0.95236998796463013</v>
      </c>
      <c r="AD373" s="23">
        <v>0.51980000734329224</v>
      </c>
      <c r="AE373" s="23">
        <v>0.50212997198104858</v>
      </c>
      <c r="AF373" s="23">
        <v>0.95236998796463013</v>
      </c>
      <c r="AG373" s="23">
        <v>0.50212997198104858</v>
      </c>
      <c r="AH373" s="23">
        <v>3.1525352969765663E-3</v>
      </c>
      <c r="AI373" s="23">
        <v>3.8976992946118116E-3</v>
      </c>
      <c r="AJ373" s="23">
        <v>3.3040707930922508E-3</v>
      </c>
      <c r="AK373" s="23">
        <v>3.4659378317107572E-3</v>
      </c>
      <c r="AL373" s="23">
        <v>52.626441955566406</v>
      </c>
      <c r="AN373" s="25">
        <v>0.4680899977684021</v>
      </c>
      <c r="AO373" s="25">
        <v>3.6385860294103622E-3</v>
      </c>
      <c r="AP373" s="25">
        <v>20.884176835367075</v>
      </c>
      <c r="AQ373" s="25">
        <v>5.8416277170181274E-3</v>
      </c>
      <c r="AR373" s="25">
        <v>4.9238811909924135E-3</v>
      </c>
      <c r="AS373" s="25">
        <v>73.229667663574219</v>
      </c>
      <c r="AU373" s="28">
        <v>31876.43359375</v>
      </c>
      <c r="AV373" s="28">
        <v>10.829440116882324</v>
      </c>
      <c r="AW373" s="28">
        <v>1.0346059799194336</v>
      </c>
      <c r="AX373" s="29">
        <v>43</v>
      </c>
      <c r="AY373" s="28">
        <v>31876.43359375</v>
      </c>
      <c r="AZ373" s="28">
        <v>62.177692413330078</v>
      </c>
      <c r="BA373" s="28">
        <v>0.13286973536014557</v>
      </c>
      <c r="BC373" s="34">
        <v>38082</v>
      </c>
      <c r="BD373" s="35">
        <v>2368.509765625</v>
      </c>
      <c r="BE373" s="35">
        <v>12.60106372833252</v>
      </c>
      <c r="BF373" s="33">
        <v>98</v>
      </c>
    </row>
    <row r="374" spans="1:58">
      <c r="A374" s="7">
        <v>373</v>
      </c>
      <c r="C374" s="11" t="s">
        <v>5</v>
      </c>
      <c r="D374" s="11" t="s">
        <v>9</v>
      </c>
      <c r="E374" s="11" t="s">
        <v>13</v>
      </c>
      <c r="F374" s="11" t="s">
        <v>28</v>
      </c>
      <c r="G374" s="11" t="s">
        <v>45</v>
      </c>
      <c r="H374" s="15" t="s">
        <v>406</v>
      </c>
      <c r="I374" s="11" t="s">
        <v>811</v>
      </c>
      <c r="J374" s="11">
        <v>86018000</v>
      </c>
      <c r="K374" s="11">
        <v>86018</v>
      </c>
      <c r="L374" s="12">
        <v>13504</v>
      </c>
      <c r="M374" s="12">
        <v>14179.3525390625</v>
      </c>
      <c r="N374" s="13">
        <v>84.658000000000001</v>
      </c>
      <c r="P374" s="20">
        <v>15665</v>
      </c>
      <c r="Q374" s="20">
        <v>0</v>
      </c>
      <c r="R374" s="20">
        <v>56</v>
      </c>
      <c r="S374" s="20">
        <v>56</v>
      </c>
      <c r="T374" s="20">
        <v>87</v>
      </c>
      <c r="U374" s="20">
        <v>87</v>
      </c>
      <c r="V374" s="21">
        <v>1.1625305050984025E-3</v>
      </c>
      <c r="W374" s="21">
        <v>0</v>
      </c>
      <c r="X374" s="21">
        <v>1.0413238487672061E-4</v>
      </c>
      <c r="Y374" s="21">
        <v>1.5611205890309066E-4</v>
      </c>
      <c r="Z374" s="21">
        <v>4.6211170096555391E-4</v>
      </c>
      <c r="AA374" s="21">
        <v>1.0746831893920898</v>
      </c>
      <c r="AC374" s="23">
        <v>1.1047799587249756</v>
      </c>
      <c r="AD374" s="23">
        <v>0</v>
      </c>
      <c r="AE374" s="23">
        <v>4.1990000754594803E-2</v>
      </c>
      <c r="AF374" s="23">
        <v>1</v>
      </c>
      <c r="AG374" s="23">
        <v>4.1990000754594803E-2</v>
      </c>
      <c r="AH374" s="23">
        <v>3.3102002926170826E-3</v>
      </c>
      <c r="AI374" s="23">
        <v>0</v>
      </c>
      <c r="AJ374" s="23">
        <v>2.7629884425550699E-4</v>
      </c>
      <c r="AK374" s="23">
        <v>9.6499728580509096E-4</v>
      </c>
      <c r="AL374" s="23">
        <v>14.652419090270996</v>
      </c>
      <c r="AN374" s="25">
        <v>0.50511002540588379</v>
      </c>
      <c r="AO374" s="25">
        <v>3.9263521321117878E-3</v>
      </c>
      <c r="AP374" s="25">
        <v>20.097697138869506</v>
      </c>
      <c r="AQ374" s="25">
        <v>5.6216372177004814E-3</v>
      </c>
      <c r="AR374" s="25">
        <v>4.9154127251391615E-3</v>
      </c>
      <c r="AS374" s="25">
        <v>73.103721618652344</v>
      </c>
      <c r="AU374" s="28">
        <v>1151.1429443359375</v>
      </c>
      <c r="AV374" s="28">
        <v>0.39107993245124817</v>
      </c>
      <c r="AW374" s="28">
        <v>-0.4077344536781311</v>
      </c>
      <c r="AX374" s="29">
        <v>253</v>
      </c>
      <c r="AY374" s="28">
        <v>1151.1429443359375</v>
      </c>
      <c r="AZ374" s="28">
        <v>2.2454020977020264</v>
      </c>
      <c r="BA374" s="28">
        <v>1.8167261034250259E-2</v>
      </c>
      <c r="BC374" s="34">
        <v>15665</v>
      </c>
      <c r="BD374" s="35">
        <v>143.74932861328125</v>
      </c>
      <c r="BE374" s="35">
        <v>0.7647823691368103</v>
      </c>
      <c r="BF374" s="33">
        <v>209</v>
      </c>
    </row>
    <row r="375" spans="1:58">
      <c r="A375" s="7">
        <v>374</v>
      </c>
      <c r="C375" s="11" t="s">
        <v>5</v>
      </c>
      <c r="D375" s="11" t="s">
        <v>9</v>
      </c>
      <c r="E375" s="11" t="s">
        <v>13</v>
      </c>
      <c r="F375" s="11" t="s">
        <v>28</v>
      </c>
      <c r="G375" s="11" t="s">
        <v>45</v>
      </c>
      <c r="H375" s="15" t="s">
        <v>407</v>
      </c>
      <c r="I375" s="11" t="s">
        <v>812</v>
      </c>
      <c r="J375" s="11">
        <v>86019000</v>
      </c>
      <c r="K375" s="11">
        <v>86019</v>
      </c>
      <c r="L375" s="12">
        <v>7983</v>
      </c>
      <c r="M375" s="12">
        <v>8382.240234375</v>
      </c>
      <c r="N375" s="13">
        <v>47.220999999999997</v>
      </c>
      <c r="P375" s="20">
        <v>7983</v>
      </c>
      <c r="Q375" s="20">
        <v>7810</v>
      </c>
      <c r="R375" s="20">
        <v>248</v>
      </c>
      <c r="S375" s="20">
        <v>248</v>
      </c>
      <c r="T375" s="20">
        <v>1314</v>
      </c>
      <c r="U375" s="20">
        <v>1314</v>
      </c>
      <c r="V375" s="21">
        <v>5.9243413852527738E-4</v>
      </c>
      <c r="W375" s="21">
        <v>1.5179971233010292E-3</v>
      </c>
      <c r="X375" s="21">
        <v>4.6115770237520337E-4</v>
      </c>
      <c r="Y375" s="21">
        <v>2.3578302934765816E-3</v>
      </c>
      <c r="Z375" s="21">
        <v>1.1868579216011098E-3</v>
      </c>
      <c r="AA375" s="21">
        <v>2.7601470947265625</v>
      </c>
      <c r="AC375" s="23">
        <v>0.95236998796463013</v>
      </c>
      <c r="AD375" s="23">
        <v>0.93173182010650635</v>
      </c>
      <c r="AE375" s="23">
        <v>0.90005999803543091</v>
      </c>
      <c r="AF375" s="23">
        <v>0.95236998796463013</v>
      </c>
      <c r="AG375" s="23">
        <v>0.90005999803543091</v>
      </c>
      <c r="AH375" s="23">
        <v>3.1525352969765663E-3</v>
      </c>
      <c r="AI375" s="23">
        <v>6.9865533150732517E-3</v>
      </c>
      <c r="AJ375" s="23">
        <v>5.9224944561719894E-3</v>
      </c>
      <c r="AK375" s="23">
        <v>5.568496064952121E-3</v>
      </c>
      <c r="AL375" s="23">
        <v>84.551467895507813</v>
      </c>
      <c r="AN375" s="25">
        <v>0.49829000234603882</v>
      </c>
      <c r="AO375" s="25">
        <v>3.8733384571969509E-3</v>
      </c>
      <c r="AP375" s="25">
        <v>10.699588477366255</v>
      </c>
      <c r="AQ375" s="25">
        <v>2.9928404837846756E-3</v>
      </c>
      <c r="AR375" s="25">
        <v>3.3596396963539426E-3</v>
      </c>
      <c r="AS375" s="25">
        <v>49.965724945068359</v>
      </c>
      <c r="AU375" s="28">
        <v>11660.7255859375</v>
      </c>
      <c r="AV375" s="28">
        <v>3.9615199565887451</v>
      </c>
      <c r="AW375" s="28">
        <v>0.59786182641983032</v>
      </c>
      <c r="AX375" s="29">
        <v>122</v>
      </c>
      <c r="AY375" s="28">
        <v>11660.7255859375</v>
      </c>
      <c r="AZ375" s="28">
        <v>22.745235443115234</v>
      </c>
      <c r="BA375" s="28">
        <v>0.1360972672700882</v>
      </c>
      <c r="BC375" s="34">
        <v>7983</v>
      </c>
      <c r="BD375" s="35">
        <v>541.3743896484375</v>
      </c>
      <c r="BE375" s="35">
        <v>2.8802471160888672</v>
      </c>
      <c r="BF375" s="33">
        <v>151</v>
      </c>
    </row>
    <row r="376" spans="1:58">
      <c r="A376" s="7">
        <v>375</v>
      </c>
      <c r="C376" s="11" t="s">
        <v>5</v>
      </c>
      <c r="D376" s="11" t="s">
        <v>9</v>
      </c>
      <c r="E376" s="11" t="s">
        <v>13</v>
      </c>
      <c r="F376" s="11" t="s">
        <v>28</v>
      </c>
      <c r="G376" s="11" t="s">
        <v>45</v>
      </c>
      <c r="H376" s="15" t="s">
        <v>408</v>
      </c>
      <c r="I376" s="11" t="s">
        <v>813</v>
      </c>
      <c r="J376" s="11">
        <v>86020000</v>
      </c>
      <c r="K376" s="11">
        <v>86020</v>
      </c>
      <c r="L376" s="12">
        <v>24146</v>
      </c>
      <c r="M376" s="12">
        <v>25353.572265625</v>
      </c>
      <c r="N376" s="13">
        <v>89.367999999999995</v>
      </c>
      <c r="P376" s="20">
        <v>28009</v>
      </c>
      <c r="Q376" s="20">
        <v>0</v>
      </c>
      <c r="R376" s="20">
        <v>0</v>
      </c>
      <c r="S376" s="20">
        <v>0</v>
      </c>
      <c r="T376" s="20">
        <v>0</v>
      </c>
      <c r="U376" s="20">
        <v>0</v>
      </c>
      <c r="V376" s="21">
        <v>2.078603021800518E-3</v>
      </c>
      <c r="W376" s="21">
        <v>0</v>
      </c>
      <c r="X376" s="21">
        <v>0</v>
      </c>
      <c r="Y376" s="21">
        <v>0</v>
      </c>
      <c r="Z376" s="21">
        <v>7.0985171490750066E-4</v>
      </c>
      <c r="AA376" s="21">
        <v>1.6508253812789917</v>
      </c>
      <c r="AC376" s="23">
        <v>1.1047400236129761</v>
      </c>
      <c r="AD376" s="23">
        <v>0</v>
      </c>
      <c r="AE376" s="23">
        <v>0</v>
      </c>
      <c r="AF376" s="23">
        <v>1</v>
      </c>
      <c r="AG376" s="23">
        <v>0</v>
      </c>
      <c r="AH376" s="23">
        <v>3.3102002926170826E-3</v>
      </c>
      <c r="AI376" s="23">
        <v>0</v>
      </c>
      <c r="AJ376" s="23">
        <v>0</v>
      </c>
      <c r="AK376" s="23">
        <v>8.5346009971732934E-4</v>
      </c>
      <c r="AL376" s="23">
        <v>12.958849906921387</v>
      </c>
      <c r="AN376" s="25">
        <v>0.52960997819900513</v>
      </c>
      <c r="AO376" s="25">
        <v>4.1167968884110451E-3</v>
      </c>
      <c r="AP376" s="25">
        <v>17.546414270112852</v>
      </c>
      <c r="AQ376" s="25">
        <v>4.9080038443207741E-3</v>
      </c>
      <c r="AR376" s="25">
        <v>4.578401622429994E-3</v>
      </c>
      <c r="AS376" s="25">
        <v>68.091575622558594</v>
      </c>
      <c r="AU376" s="28">
        <v>1456.6693115234375</v>
      </c>
      <c r="AV376" s="28">
        <v>0.49487698078155518</v>
      </c>
      <c r="AW376" s="28">
        <v>-0.30550274252891541</v>
      </c>
      <c r="AX376" s="29">
        <v>233</v>
      </c>
      <c r="AY376" s="28">
        <v>1456.6693115234375</v>
      </c>
      <c r="AZ376" s="28">
        <v>2.8413572311401367</v>
      </c>
      <c r="BA376" s="28">
        <v>9.9999997764825821E-3</v>
      </c>
      <c r="BC376" s="34">
        <v>28009</v>
      </c>
      <c r="BD376" s="35">
        <v>148.33845520019531</v>
      </c>
      <c r="BE376" s="35">
        <v>0.78919762372970581</v>
      </c>
      <c r="BF376" s="33">
        <v>202</v>
      </c>
    </row>
    <row r="377" spans="1:58">
      <c r="A377" s="7">
        <v>376</v>
      </c>
      <c r="C377" s="11" t="s">
        <v>5</v>
      </c>
      <c r="D377" s="11" t="s">
        <v>9</v>
      </c>
      <c r="E377" s="11" t="s">
        <v>13</v>
      </c>
      <c r="F377" s="11" t="s">
        <v>28</v>
      </c>
      <c r="G377" s="11" t="s">
        <v>45</v>
      </c>
      <c r="H377" s="15" t="s">
        <v>409</v>
      </c>
      <c r="I377" s="11" t="s">
        <v>814</v>
      </c>
      <c r="J377" s="11">
        <v>86021000</v>
      </c>
      <c r="K377" s="11">
        <v>86021</v>
      </c>
      <c r="L377" s="12">
        <v>26221</v>
      </c>
      <c r="M377" s="12">
        <v>27532.345703125</v>
      </c>
      <c r="N377" s="13">
        <v>51.9</v>
      </c>
      <c r="P377" s="20">
        <v>26221</v>
      </c>
      <c r="Q377" s="20">
        <v>150</v>
      </c>
      <c r="R377" s="20">
        <v>0</v>
      </c>
      <c r="S377" s="20">
        <v>0</v>
      </c>
      <c r="T377" s="20">
        <v>0</v>
      </c>
      <c r="U377" s="20">
        <v>0</v>
      </c>
      <c r="V377" s="21">
        <v>1.9459120230749249E-3</v>
      </c>
      <c r="W377" s="21">
        <v>2.9154874937376007E-5</v>
      </c>
      <c r="X377" s="21">
        <v>0</v>
      </c>
      <c r="Y377" s="21">
        <v>0</v>
      </c>
      <c r="Z377" s="21">
        <v>6.6938431412197027E-4</v>
      </c>
      <c r="AA377" s="21">
        <v>1.5567147731781006</v>
      </c>
      <c r="AC377" s="23">
        <v>0.95236998796463013</v>
      </c>
      <c r="AD377" s="23">
        <v>5.4481374099850655E-3</v>
      </c>
      <c r="AE377" s="23">
        <v>0</v>
      </c>
      <c r="AF377" s="23">
        <v>0.95236998796463013</v>
      </c>
      <c r="AG377" s="23">
        <v>0</v>
      </c>
      <c r="AH377" s="23">
        <v>3.1525352969765663E-3</v>
      </c>
      <c r="AI377" s="23">
        <v>4.0852635720511898E-5</v>
      </c>
      <c r="AJ377" s="23">
        <v>0</v>
      </c>
      <c r="AK377" s="23">
        <v>8.2663794437389567E-4</v>
      </c>
      <c r="AL377" s="23">
        <v>12.55158519744873</v>
      </c>
      <c r="AN377" s="25">
        <v>0.54935002326965332</v>
      </c>
      <c r="AO377" s="25">
        <v>4.270241130143404E-3</v>
      </c>
      <c r="AP377" s="25">
        <v>13.506012950971321</v>
      </c>
      <c r="AQ377" s="25">
        <v>3.7778408732265234E-3</v>
      </c>
      <c r="AR377" s="25">
        <v>3.9829657366104495E-3</v>
      </c>
      <c r="AS377" s="25">
        <v>59.236045837402344</v>
      </c>
      <c r="AU377" s="28">
        <v>1157.42724609375</v>
      </c>
      <c r="AV377" s="28">
        <v>0.39321491122245789</v>
      </c>
      <c r="AW377" s="28">
        <v>-0.40537002682685852</v>
      </c>
      <c r="AX377" s="29">
        <v>251</v>
      </c>
      <c r="AY377" s="28">
        <v>1157.42724609375</v>
      </c>
      <c r="AZ377" s="28">
        <v>2.2576601505279541</v>
      </c>
      <c r="BA377" s="28">
        <v>9.9999997764825821E-3</v>
      </c>
      <c r="BC377" s="34">
        <v>26221</v>
      </c>
      <c r="BD377" s="35">
        <v>144.04505920410156</v>
      </c>
      <c r="BE377" s="35">
        <v>0.76635575294494629</v>
      </c>
      <c r="BF377" s="33">
        <v>208</v>
      </c>
    </row>
    <row r="378" spans="1:58">
      <c r="A378" s="7">
        <v>377</v>
      </c>
      <c r="C378" s="11" t="s">
        <v>5</v>
      </c>
      <c r="D378" s="11" t="s">
        <v>9</v>
      </c>
      <c r="E378" s="11" t="s">
        <v>13</v>
      </c>
      <c r="F378" s="11" t="s">
        <v>28</v>
      </c>
      <c r="G378" s="11" t="s">
        <v>45</v>
      </c>
      <c r="H378" s="15" t="s">
        <v>410</v>
      </c>
      <c r="I378" s="11" t="s">
        <v>815</v>
      </c>
      <c r="J378" s="11">
        <v>86022000</v>
      </c>
      <c r="K378" s="11">
        <v>86022</v>
      </c>
      <c r="L378" s="12">
        <v>29327</v>
      </c>
      <c r="M378" s="12">
        <v>30793.681640625</v>
      </c>
      <c r="N378" s="13">
        <v>90.391999999999996</v>
      </c>
      <c r="P378" s="20">
        <v>33956</v>
      </c>
      <c r="Q378" s="20">
        <v>0</v>
      </c>
      <c r="R378" s="20">
        <v>55</v>
      </c>
      <c r="S378" s="20">
        <v>55</v>
      </c>
      <c r="T378" s="20">
        <v>915</v>
      </c>
      <c r="U378" s="20">
        <v>915</v>
      </c>
      <c r="V378" s="21">
        <v>2.5199416559189558E-3</v>
      </c>
      <c r="W378" s="21">
        <v>0</v>
      </c>
      <c r="X378" s="21">
        <v>1.0227287566522136E-4</v>
      </c>
      <c r="Y378" s="21">
        <v>1.6418681479990482E-3</v>
      </c>
      <c r="Z378" s="21">
        <v>1.3209730290877062E-3</v>
      </c>
      <c r="AA378" s="21">
        <v>3.0720441341400146</v>
      </c>
      <c r="AC378" s="23">
        <v>1.1026899814605713</v>
      </c>
      <c r="AD378" s="23">
        <v>0</v>
      </c>
      <c r="AE378" s="23">
        <v>0.13141000270843506</v>
      </c>
      <c r="AF378" s="23">
        <v>1</v>
      </c>
      <c r="AG378" s="23">
        <v>0.13141000270843506</v>
      </c>
      <c r="AH378" s="23">
        <v>3.3102002926170826E-3</v>
      </c>
      <c r="AI378" s="23">
        <v>0</v>
      </c>
      <c r="AJ378" s="23">
        <v>8.6469232337549329E-4</v>
      </c>
      <c r="AK378" s="23">
        <v>1.202521815269797E-3</v>
      </c>
      <c r="AL378" s="23">
        <v>18.258966445922852</v>
      </c>
      <c r="AN378" s="25">
        <v>0.37898001074790955</v>
      </c>
      <c r="AO378" s="25">
        <v>2.9459106735885143E-3</v>
      </c>
      <c r="BA378" s="28">
        <v>9.9999997764825821E-3</v>
      </c>
      <c r="BC378" s="34">
        <v>33956</v>
      </c>
      <c r="BD378" s="35">
        <v>128.68644714355469</v>
      </c>
      <c r="BE378" s="35">
        <v>0.68464404344558716</v>
      </c>
      <c r="BF378" s="33">
        <v>223</v>
      </c>
    </row>
    <row r="379" spans="1:58">
      <c r="A379" s="7">
        <v>378</v>
      </c>
      <c r="C379" s="11" t="s">
        <v>5</v>
      </c>
      <c r="D379" s="11" t="s">
        <v>9</v>
      </c>
      <c r="E379" s="11" t="s">
        <v>13</v>
      </c>
      <c r="F379" s="11" t="s">
        <v>28</v>
      </c>
      <c r="G379" s="11" t="s">
        <v>45</v>
      </c>
      <c r="H379" s="15" t="s">
        <v>411</v>
      </c>
      <c r="I379" s="11" t="s">
        <v>816</v>
      </c>
      <c r="J379" s="11">
        <v>86023000</v>
      </c>
      <c r="K379" s="11">
        <v>86023</v>
      </c>
      <c r="L379" s="12">
        <v>16936</v>
      </c>
      <c r="M379" s="12">
        <v>17782.9921875</v>
      </c>
      <c r="N379" s="13">
        <v>63.938000000000002</v>
      </c>
      <c r="P379" s="20">
        <v>19646</v>
      </c>
      <c r="Q379" s="20">
        <v>0</v>
      </c>
      <c r="R379" s="20">
        <v>304</v>
      </c>
      <c r="S379" s="20">
        <v>304</v>
      </c>
      <c r="T379" s="20">
        <v>1508</v>
      </c>
      <c r="U379" s="20">
        <v>1508</v>
      </c>
      <c r="V379" s="21">
        <v>1.4579683775082231E-3</v>
      </c>
      <c r="W379" s="21">
        <v>0</v>
      </c>
      <c r="X379" s="21">
        <v>5.6529010180383921E-4</v>
      </c>
      <c r="Y379" s="21">
        <v>2.7059423737227917E-3</v>
      </c>
      <c r="Z379" s="21">
        <v>1.346307673225126E-3</v>
      </c>
      <c r="AA379" s="21">
        <v>3.1309621334075928</v>
      </c>
      <c r="AC379" s="23">
        <v>1.1047600507736206</v>
      </c>
      <c r="AD379" s="23">
        <v>0</v>
      </c>
      <c r="AE379" s="23">
        <v>0.42427000403404236</v>
      </c>
      <c r="AF379" s="23">
        <v>1</v>
      </c>
      <c r="AG379" s="23">
        <v>0.42427000403404236</v>
      </c>
      <c r="AH379" s="23">
        <v>3.3102002926170826E-3</v>
      </c>
      <c r="AI379" s="23">
        <v>0</v>
      </c>
      <c r="AJ379" s="23">
        <v>2.7917434927076101E-3</v>
      </c>
      <c r="AK379" s="23">
        <v>1.980439889641731E-3</v>
      </c>
      <c r="AL379" s="23">
        <v>30.070793151855469</v>
      </c>
      <c r="AN379" s="25">
        <v>0.54734998941421509</v>
      </c>
      <c r="AO379" s="25">
        <v>4.2546945624053478E-3</v>
      </c>
      <c r="AP379" s="25">
        <v>25.356125356125357</v>
      </c>
      <c r="AQ379" s="25">
        <v>7.0925010368227959E-3</v>
      </c>
      <c r="AR379" s="25">
        <v>5.9103232105566315E-3</v>
      </c>
      <c r="AS379" s="25">
        <v>87.900375366210937</v>
      </c>
      <c r="AU379" s="28">
        <v>8275.865234375</v>
      </c>
      <c r="AV379" s="28">
        <v>2.811575174331665</v>
      </c>
      <c r="AW379" s="28">
        <v>0.44894969463348389</v>
      </c>
      <c r="AX379" s="29">
        <v>146</v>
      </c>
      <c r="AY379" s="28">
        <v>8275.865234375</v>
      </c>
      <c r="AZ379" s="28">
        <v>16.142778396606445</v>
      </c>
      <c r="BA379" s="28">
        <v>7.8636936843395233E-2</v>
      </c>
      <c r="BC379" s="34">
        <v>19646</v>
      </c>
      <c r="BD379" s="35">
        <v>845.6016845703125</v>
      </c>
      <c r="BE379" s="35">
        <v>4.498812198638916</v>
      </c>
      <c r="BF379" s="33">
        <v>139</v>
      </c>
    </row>
    <row r="380" spans="1:58">
      <c r="A380" s="7">
        <v>379</v>
      </c>
      <c r="C380" s="11" t="s">
        <v>5</v>
      </c>
      <c r="D380" s="11" t="s">
        <v>9</v>
      </c>
      <c r="E380" s="11" t="s">
        <v>13</v>
      </c>
      <c r="F380" s="11" t="s">
        <v>28</v>
      </c>
      <c r="G380" s="11" t="s">
        <v>45</v>
      </c>
      <c r="H380" s="15" t="s">
        <v>412</v>
      </c>
      <c r="I380" s="11" t="s">
        <v>817</v>
      </c>
      <c r="J380" s="11">
        <v>86024000</v>
      </c>
      <c r="K380" s="11">
        <v>86024</v>
      </c>
      <c r="L380" s="12">
        <v>7828</v>
      </c>
      <c r="M380" s="12">
        <v>8219.48828125</v>
      </c>
      <c r="N380" s="13">
        <v>98.248000000000005</v>
      </c>
      <c r="P380" s="20">
        <v>9080</v>
      </c>
      <c r="Q380" s="20">
        <v>0</v>
      </c>
      <c r="R380" s="20">
        <v>0</v>
      </c>
      <c r="S380" s="20">
        <v>0</v>
      </c>
      <c r="T380" s="20">
        <v>0</v>
      </c>
      <c r="U380" s="20">
        <v>0</v>
      </c>
      <c r="V380" s="21">
        <v>6.738447118550539E-4</v>
      </c>
      <c r="W380" s="21">
        <v>0</v>
      </c>
      <c r="X380" s="21">
        <v>0</v>
      </c>
      <c r="Y380" s="21">
        <v>0</v>
      </c>
      <c r="Z380" s="21">
        <v>2.3012081637277903E-4</v>
      </c>
      <c r="AA380" s="21">
        <v>0.53516709804534912</v>
      </c>
      <c r="AC380" s="23">
        <v>1.1046899557113647</v>
      </c>
      <c r="AD380" s="23">
        <v>0</v>
      </c>
      <c r="AE380" s="23">
        <v>0</v>
      </c>
      <c r="AF380" s="23">
        <v>1</v>
      </c>
      <c r="AG380" s="23">
        <v>0</v>
      </c>
      <c r="AH380" s="23">
        <v>3.3102002926170826E-3</v>
      </c>
      <c r="AI380" s="23">
        <v>0</v>
      </c>
      <c r="AJ380" s="23">
        <v>0</v>
      </c>
      <c r="AK380" s="23">
        <v>8.5346009971732934E-4</v>
      </c>
      <c r="AL380" s="23">
        <v>12.958849906921387</v>
      </c>
      <c r="AN380" s="25">
        <v>0.57308000326156616</v>
      </c>
      <c r="AO380" s="25">
        <v>4.4547007419168949E-3</v>
      </c>
      <c r="AP380" s="25">
        <v>12.622549019607842</v>
      </c>
      <c r="AQ380" s="25">
        <v>3.5307223442941904E-3</v>
      </c>
      <c r="AR380" s="25">
        <v>3.9156346994761041E-3</v>
      </c>
      <c r="AS380" s="25">
        <v>58.234672546386719</v>
      </c>
      <c r="AU380" s="28">
        <v>403.86618041992187</v>
      </c>
      <c r="AV380" s="28">
        <v>0.13720621168613434</v>
      </c>
      <c r="AW380" s="28">
        <v>-0.86262625455856323</v>
      </c>
      <c r="AX380" s="29">
        <v>320</v>
      </c>
      <c r="AY380" s="28">
        <v>403.86618041992187</v>
      </c>
      <c r="AZ380" s="28">
        <v>0.78777527809143066</v>
      </c>
      <c r="BA380" s="28">
        <v>9.9999997764825821E-3</v>
      </c>
      <c r="BC380" s="34">
        <v>9080</v>
      </c>
      <c r="BD380" s="35">
        <v>52.035663604736328</v>
      </c>
      <c r="BE380" s="35">
        <v>0.27684274315834045</v>
      </c>
      <c r="BF380" s="33">
        <v>291</v>
      </c>
    </row>
    <row r="381" spans="1:58">
      <c r="A381" s="7">
        <v>380</v>
      </c>
      <c r="C381" s="11" t="s">
        <v>5</v>
      </c>
      <c r="D381" s="11" t="s">
        <v>9</v>
      </c>
      <c r="E381" s="11" t="s">
        <v>13</v>
      </c>
      <c r="F381" s="11" t="s">
        <v>28</v>
      </c>
      <c r="G381" s="11" t="s">
        <v>45</v>
      </c>
      <c r="H381" s="15" t="s">
        <v>413</v>
      </c>
      <c r="I381" s="11" t="s">
        <v>818</v>
      </c>
      <c r="J381" s="11">
        <v>86025000</v>
      </c>
      <c r="K381" s="11">
        <v>86025</v>
      </c>
      <c r="L381" s="12">
        <v>16340</v>
      </c>
      <c r="M381" s="12">
        <v>17157.18359375</v>
      </c>
      <c r="N381" s="13">
        <v>99.977000000000004</v>
      </c>
      <c r="P381" s="20">
        <v>18954</v>
      </c>
      <c r="Q381" s="20">
        <v>0</v>
      </c>
      <c r="R381" s="20">
        <v>0</v>
      </c>
      <c r="S381" s="20">
        <v>0</v>
      </c>
      <c r="T381" s="20">
        <v>0</v>
      </c>
      <c r="U381" s="20">
        <v>0</v>
      </c>
      <c r="V381" s="21">
        <v>1.40661362092942E-3</v>
      </c>
      <c r="W381" s="21">
        <v>0</v>
      </c>
      <c r="X381" s="21">
        <v>0</v>
      </c>
      <c r="Y381" s="21">
        <v>0</v>
      </c>
      <c r="Z381" s="21">
        <v>4.8036449507520338E-4</v>
      </c>
      <c r="AA381" s="21">
        <v>1.1171318292617798</v>
      </c>
      <c r="AC381" s="23">
        <v>1.1047300100326538</v>
      </c>
      <c r="AD381" s="23">
        <v>0</v>
      </c>
      <c r="AE381" s="23">
        <v>0</v>
      </c>
      <c r="AF381" s="23">
        <v>1</v>
      </c>
      <c r="AG381" s="23">
        <v>0</v>
      </c>
      <c r="AH381" s="23">
        <v>3.3102002926170826E-3</v>
      </c>
      <c r="AI381" s="23">
        <v>0</v>
      </c>
      <c r="AJ381" s="23">
        <v>0</v>
      </c>
      <c r="AK381" s="23">
        <v>8.5346009971732934E-4</v>
      </c>
      <c r="AL381" s="23">
        <v>12.958849906921387</v>
      </c>
      <c r="AN381" s="25">
        <v>0.48366999626159668</v>
      </c>
      <c r="AO381" s="25">
        <v>3.7596933543682098E-3</v>
      </c>
      <c r="AP381" s="25">
        <v>24.615384615384617</v>
      </c>
      <c r="AQ381" s="25">
        <v>6.8853041157126427E-3</v>
      </c>
      <c r="AR381" s="25">
        <v>5.5832323328371672E-3</v>
      </c>
      <c r="AS381" s="25">
        <v>83.0357666015625</v>
      </c>
      <c r="AU381" s="28">
        <v>1202.0875244140625</v>
      </c>
      <c r="AV381" s="28">
        <v>0.40838742256164551</v>
      </c>
      <c r="AW381" s="28">
        <v>-0.3889276385307312</v>
      </c>
      <c r="AX381" s="29">
        <v>249</v>
      </c>
      <c r="AY381" s="28">
        <v>1202.0875244140625</v>
      </c>
      <c r="AZ381" s="28">
        <v>2.3447737693786621</v>
      </c>
      <c r="BA381" s="28">
        <v>9.9999997764825821E-3</v>
      </c>
      <c r="BC381" s="34">
        <v>18954</v>
      </c>
      <c r="BD381" s="35">
        <v>91.674812316894531</v>
      </c>
      <c r="BE381" s="35">
        <v>0.48773294687271118</v>
      </c>
      <c r="BF381" s="33">
        <v>251</v>
      </c>
    </row>
    <row r="382" spans="1:58">
      <c r="A382" s="7">
        <v>381</v>
      </c>
      <c r="C382" s="11" t="s">
        <v>5</v>
      </c>
      <c r="D382" s="11" t="s">
        <v>9</v>
      </c>
      <c r="E382" s="11" t="s">
        <v>13</v>
      </c>
      <c r="F382" s="11" t="s">
        <v>28</v>
      </c>
      <c r="G382" s="11" t="s">
        <v>45</v>
      </c>
      <c r="H382" s="15" t="s">
        <v>414</v>
      </c>
      <c r="I382" s="11" t="s">
        <v>819</v>
      </c>
      <c r="J382" s="11">
        <v>86026000</v>
      </c>
      <c r="K382" s="11">
        <v>86026</v>
      </c>
      <c r="L382" s="12">
        <v>8024</v>
      </c>
      <c r="M382" s="12">
        <v>8425.291015625</v>
      </c>
      <c r="N382" s="13">
        <v>96.844999999999999</v>
      </c>
      <c r="P382" s="20">
        <v>9308</v>
      </c>
      <c r="Q382" s="20">
        <v>0</v>
      </c>
      <c r="R382" s="20">
        <v>0</v>
      </c>
      <c r="S382" s="20">
        <v>0</v>
      </c>
      <c r="T382" s="20">
        <v>0</v>
      </c>
      <c r="U382" s="20">
        <v>0</v>
      </c>
      <c r="V382" s="21">
        <v>6.9076503859832883E-4</v>
      </c>
      <c r="W382" s="21">
        <v>0</v>
      </c>
      <c r="X382" s="21">
        <v>0</v>
      </c>
      <c r="Y382" s="21">
        <v>0</v>
      </c>
      <c r="Z382" s="21">
        <v>2.3589917945102804E-4</v>
      </c>
      <c r="AA382" s="21">
        <v>0.54860520362854004</v>
      </c>
      <c r="AC382" s="23">
        <v>1.1047699451446533</v>
      </c>
      <c r="AD382" s="23">
        <v>0</v>
      </c>
      <c r="AE382" s="23">
        <v>0</v>
      </c>
      <c r="AF382" s="23">
        <v>1</v>
      </c>
      <c r="AG382" s="23">
        <v>0</v>
      </c>
      <c r="AH382" s="23">
        <v>3.3102002926170826E-3</v>
      </c>
      <c r="AI382" s="23">
        <v>0</v>
      </c>
      <c r="AJ382" s="23">
        <v>0</v>
      </c>
      <c r="AK382" s="23">
        <v>8.5346009971732934E-4</v>
      </c>
      <c r="AL382" s="23">
        <v>12.958849906921387</v>
      </c>
      <c r="AN382" s="25">
        <v>0.50666999816894531</v>
      </c>
      <c r="AO382" s="25">
        <v>3.9384784176945686E-3</v>
      </c>
      <c r="AP382" s="25">
        <v>27.976190476190478</v>
      </c>
      <c r="AQ382" s="25">
        <v>7.8253736719489098E-3</v>
      </c>
      <c r="AR382" s="25">
        <v>6.2061648132680364E-3</v>
      </c>
      <c r="AS382" s="25">
        <v>92.30023193359375</v>
      </c>
      <c r="AU382" s="28">
        <v>656.1893310546875</v>
      </c>
      <c r="AV382" s="28">
        <v>0.22292841970920563</v>
      </c>
      <c r="AW382" s="28">
        <v>-0.65183454751968384</v>
      </c>
      <c r="AX382" s="29">
        <v>287</v>
      </c>
      <c r="AY382" s="28">
        <v>656.1893310546875</v>
      </c>
      <c r="AZ382" s="28">
        <v>1.2799530029296875</v>
      </c>
      <c r="BA382" s="28">
        <v>9.9999997764825821E-3</v>
      </c>
      <c r="BC382" s="34">
        <v>9308</v>
      </c>
      <c r="BD382" s="35">
        <v>47.160842895507813</v>
      </c>
      <c r="BE382" s="35">
        <v>0.25090748071670532</v>
      </c>
      <c r="BF382" s="33">
        <v>302</v>
      </c>
    </row>
    <row r="383" spans="1:58">
      <c r="A383" s="7">
        <v>382</v>
      </c>
      <c r="C383" s="11" t="s">
        <v>5</v>
      </c>
      <c r="D383" s="11" t="s">
        <v>9</v>
      </c>
      <c r="E383" s="11" t="s">
        <v>13</v>
      </c>
      <c r="F383" s="11" t="s">
        <v>29</v>
      </c>
      <c r="G383" s="11" t="s">
        <v>46</v>
      </c>
      <c r="H383" s="15" t="s">
        <v>415</v>
      </c>
      <c r="I383" s="11" t="s">
        <v>820</v>
      </c>
      <c r="J383" s="11">
        <v>86401000</v>
      </c>
      <c r="K383" s="11">
        <v>86401</v>
      </c>
      <c r="L383" s="12">
        <v>7942</v>
      </c>
      <c r="M383" s="12">
        <v>8189.9443359375</v>
      </c>
      <c r="N383" s="13">
        <v>83.784999999999997</v>
      </c>
      <c r="P383" s="20">
        <v>9214</v>
      </c>
      <c r="Q383" s="20">
        <v>0</v>
      </c>
      <c r="R383" s="20">
        <v>20</v>
      </c>
      <c r="S383" s="20">
        <v>20</v>
      </c>
      <c r="T383" s="20">
        <v>281</v>
      </c>
      <c r="U383" s="20">
        <v>281</v>
      </c>
      <c r="V383" s="21">
        <v>6.8378908326849341E-4</v>
      </c>
      <c r="W383" s="21">
        <v>0</v>
      </c>
      <c r="X383" s="21">
        <v>3.7190136936260387E-5</v>
      </c>
      <c r="Y383" s="21">
        <v>5.0422397907823324E-4</v>
      </c>
      <c r="Z383" s="21">
        <v>3.7621425675518871E-4</v>
      </c>
      <c r="AA383" s="21">
        <v>0.87492084503173828</v>
      </c>
      <c r="AC383" s="23">
        <v>1.1250400543212891</v>
      </c>
      <c r="AD383" s="23">
        <v>0</v>
      </c>
      <c r="AE383" s="23">
        <v>0.1502700001001358</v>
      </c>
      <c r="AF383" s="23">
        <v>1</v>
      </c>
      <c r="AG383" s="23">
        <v>0.1502700001001358</v>
      </c>
      <c r="AH383" s="23">
        <v>3.3102002926170826E-3</v>
      </c>
      <c r="AI383" s="23">
        <v>0</v>
      </c>
      <c r="AJ383" s="23">
        <v>9.887932101264596E-4</v>
      </c>
      <c r="AK383" s="23">
        <v>1.2526192513864624E-3</v>
      </c>
      <c r="AL383" s="23">
        <v>19.01963996887207</v>
      </c>
      <c r="AN383" s="25">
        <v>0.20331999659538269</v>
      </c>
      <c r="AO383" s="25">
        <v>1.5804595313966274E-3</v>
      </c>
      <c r="AP383" s="25">
        <v>2.9882604055496262</v>
      </c>
      <c r="AQ383" s="25">
        <v>8.3586270920932293E-4</v>
      </c>
      <c r="AR383" s="25">
        <v>1.1460480092406722E-3</v>
      </c>
      <c r="AS383" s="25">
        <v>17.044422149658203</v>
      </c>
      <c r="AU383" s="28">
        <v>283.63076782226562</v>
      </c>
      <c r="AV383" s="28">
        <v>9.6358411014080048E-2</v>
      </c>
      <c r="AW383" s="28">
        <v>-1.0161104202270508</v>
      </c>
      <c r="AX383" s="29">
        <v>334</v>
      </c>
      <c r="AY383" s="28">
        <v>283.63076782226562</v>
      </c>
      <c r="AZ383" s="28">
        <v>0.5532459020614624</v>
      </c>
      <c r="BA383" s="28">
        <v>1.1233287863433361E-2</v>
      </c>
      <c r="BC383" s="34">
        <v>9214</v>
      </c>
      <c r="BD383" s="35">
        <v>21.044334411621094</v>
      </c>
      <c r="BE383" s="35">
        <v>0.11196111887693405</v>
      </c>
      <c r="BF383" s="33">
        <v>334</v>
      </c>
    </row>
    <row r="384" spans="1:58">
      <c r="A384" s="7">
        <v>383</v>
      </c>
      <c r="C384" s="11" t="s">
        <v>5</v>
      </c>
      <c r="D384" s="11" t="s">
        <v>9</v>
      </c>
      <c r="E384" s="11" t="s">
        <v>13</v>
      </c>
      <c r="F384" s="11" t="s">
        <v>29</v>
      </c>
      <c r="G384" s="11" t="s">
        <v>46</v>
      </c>
      <c r="H384" s="15" t="s">
        <v>416</v>
      </c>
      <c r="I384" s="11" t="s">
        <v>821</v>
      </c>
      <c r="J384" s="11">
        <v>86402000</v>
      </c>
      <c r="K384" s="11">
        <v>86402</v>
      </c>
      <c r="L384" s="12">
        <v>28629</v>
      </c>
      <c r="M384" s="12">
        <v>29522.779296875</v>
      </c>
      <c r="N384" s="13">
        <v>76.397000000000006</v>
      </c>
      <c r="P384" s="20">
        <v>32570</v>
      </c>
      <c r="Q384" s="20">
        <v>3905</v>
      </c>
      <c r="R384" s="20">
        <v>110</v>
      </c>
      <c r="S384" s="20">
        <v>110</v>
      </c>
      <c r="T384" s="20">
        <v>952</v>
      </c>
      <c r="U384" s="20">
        <v>952</v>
      </c>
      <c r="V384" s="21">
        <v>2.4170838296413422E-3</v>
      </c>
      <c r="W384" s="21">
        <v>7.589985616505146E-4</v>
      </c>
      <c r="X384" s="21">
        <v>2.0454575133044273E-4</v>
      </c>
      <c r="Y384" s="21">
        <v>1.7082606209442019E-3</v>
      </c>
      <c r="Z384" s="21">
        <v>1.4528201867582045E-3</v>
      </c>
      <c r="AA384" s="21">
        <v>3.378666877746582</v>
      </c>
      <c r="AC384" s="23">
        <v>1.1032199859619141</v>
      </c>
      <c r="AD384" s="23">
        <v>0.13227073848247528</v>
      </c>
      <c r="AE384" s="23">
        <v>0.14999000728130341</v>
      </c>
      <c r="AF384" s="23">
        <v>1</v>
      </c>
      <c r="AG384" s="23">
        <v>0.14999000728130341</v>
      </c>
      <c r="AH384" s="23">
        <v>3.3102002926170826E-3</v>
      </c>
      <c r="AI384" s="23">
        <v>9.9182676058262587E-4</v>
      </c>
      <c r="AJ384" s="23">
        <v>9.8695082124322653E-4</v>
      </c>
      <c r="AK384" s="23">
        <v>1.5875984813214013E-3</v>
      </c>
      <c r="AL384" s="23">
        <v>24.105930328369141</v>
      </c>
      <c r="AN384" s="25">
        <v>0.35510000586509705</v>
      </c>
      <c r="AO384" s="25">
        <v>2.7602852787822485E-3</v>
      </c>
      <c r="AP384" s="25">
        <v>8.8794926004228341</v>
      </c>
      <c r="AQ384" s="25">
        <v>2.4837316013872623E-3</v>
      </c>
      <c r="AR384" s="25">
        <v>2.5989387616133074E-3</v>
      </c>
      <c r="AS384" s="25">
        <v>38.652317047119141</v>
      </c>
      <c r="AU384" s="28">
        <v>3148.072998046875</v>
      </c>
      <c r="AV384" s="28">
        <v>1.0695006847381592</v>
      </c>
      <c r="AW384" s="28">
        <v>2.9181066900491714E-2</v>
      </c>
      <c r="AX384" s="29">
        <v>181</v>
      </c>
      <c r="AY384" s="28">
        <v>3148.072998046875</v>
      </c>
      <c r="AZ384" s="28">
        <v>6.1405839920043945</v>
      </c>
      <c r="BA384" s="28">
        <v>1.7139308154582977E-2</v>
      </c>
      <c r="BC384" s="34">
        <v>32570</v>
      </c>
      <c r="BD384" s="35">
        <v>198.22650146484375</v>
      </c>
      <c r="BE384" s="35">
        <v>1.0546145439147949</v>
      </c>
      <c r="BF384" s="33">
        <v>180</v>
      </c>
    </row>
    <row r="385" spans="1:58">
      <c r="A385" s="7">
        <v>384</v>
      </c>
      <c r="C385" s="11" t="s">
        <v>5</v>
      </c>
      <c r="D385" s="11" t="s">
        <v>9</v>
      </c>
      <c r="E385" s="11" t="s">
        <v>13</v>
      </c>
      <c r="F385" s="11" t="s">
        <v>29</v>
      </c>
      <c r="G385" s="11" t="s">
        <v>46</v>
      </c>
      <c r="H385" s="15" t="s">
        <v>417</v>
      </c>
      <c r="I385" s="11" t="s">
        <v>822</v>
      </c>
      <c r="J385" s="11">
        <v>86403000</v>
      </c>
      <c r="K385" s="11">
        <v>86403</v>
      </c>
      <c r="L385" s="12">
        <v>28415</v>
      </c>
      <c r="M385" s="12">
        <v>29302.09765625</v>
      </c>
      <c r="N385" s="13">
        <v>72.936999999999998</v>
      </c>
      <c r="P385" s="20">
        <v>32963</v>
      </c>
      <c r="Q385" s="20">
        <v>756</v>
      </c>
      <c r="R385" s="20">
        <v>178</v>
      </c>
      <c r="S385" s="20">
        <v>178</v>
      </c>
      <c r="T385" s="20">
        <v>1186</v>
      </c>
      <c r="U385" s="20">
        <v>1186</v>
      </c>
      <c r="V385" s="21">
        <v>2.4462491273880005E-3</v>
      </c>
      <c r="W385" s="21">
        <v>1.4694056881126016E-4</v>
      </c>
      <c r="X385" s="21">
        <v>3.309922176413238E-4</v>
      </c>
      <c r="Y385" s="21">
        <v>2.1281482186168432E-3</v>
      </c>
      <c r="Z385" s="21">
        <v>1.5014206570895499E-3</v>
      </c>
      <c r="AA385" s="21">
        <v>3.4916918277740479</v>
      </c>
      <c r="AC385" s="23">
        <v>1.124940037727356</v>
      </c>
      <c r="AD385" s="23">
        <v>2.5800200179219246E-2</v>
      </c>
      <c r="AE385" s="23">
        <v>0.1903499960899353</v>
      </c>
      <c r="AF385" s="23">
        <v>1</v>
      </c>
      <c r="AG385" s="23">
        <v>0.1903499960899353</v>
      </c>
      <c r="AH385" s="23">
        <v>3.3102002926170826E-3</v>
      </c>
      <c r="AI385" s="23">
        <v>1.9346176122780889E-4</v>
      </c>
      <c r="AJ385" s="23">
        <v>1.2525239726528525E-3</v>
      </c>
      <c r="AK385" s="23">
        <v>1.4245676948225153E-3</v>
      </c>
      <c r="AL385" s="23">
        <v>21.630487442016602</v>
      </c>
      <c r="AN385" s="25">
        <v>0.27079999446868896</v>
      </c>
      <c r="AO385" s="25">
        <v>2.1049992647022009E-3</v>
      </c>
      <c r="AP385" s="25">
        <v>3.788748564867968</v>
      </c>
      <c r="AQ385" s="25">
        <v>1.0597716318443418E-3</v>
      </c>
      <c r="AR385" s="25">
        <v>1.49519418165683E-3</v>
      </c>
      <c r="AS385" s="25">
        <v>22.237045288085938</v>
      </c>
      <c r="AU385" s="28">
        <v>1679.4971923828125</v>
      </c>
      <c r="AV385" s="28">
        <v>0.57057869434356689</v>
      </c>
      <c r="AW385" s="28">
        <v>-0.24368445575237274</v>
      </c>
      <c r="AX385" s="29">
        <v>215</v>
      </c>
      <c r="AY385" s="28">
        <v>1679.4971923828125</v>
      </c>
      <c r="AZ385" s="28">
        <v>3.2760019302368164</v>
      </c>
      <c r="BA385" s="28">
        <v>2.7943391352891922E-2</v>
      </c>
      <c r="BC385" s="34">
        <v>32963</v>
      </c>
      <c r="BD385" s="35">
        <v>249.43333435058594</v>
      </c>
      <c r="BE385" s="35">
        <v>1.3270477056503296</v>
      </c>
      <c r="BF385" s="33">
        <v>175</v>
      </c>
    </row>
    <row r="386" spans="1:58">
      <c r="A386" s="7">
        <v>385</v>
      </c>
      <c r="C386" s="11" t="s">
        <v>5</v>
      </c>
      <c r="D386" s="11" t="s">
        <v>9</v>
      </c>
      <c r="E386" s="11" t="s">
        <v>13</v>
      </c>
      <c r="F386" s="11" t="s">
        <v>29</v>
      </c>
      <c r="G386" s="11" t="s">
        <v>46</v>
      </c>
      <c r="H386" s="15" t="s">
        <v>418</v>
      </c>
      <c r="I386" s="11" t="s">
        <v>823</v>
      </c>
      <c r="J386" s="11">
        <v>86404000</v>
      </c>
      <c r="K386" s="11">
        <v>86404</v>
      </c>
      <c r="L386" s="12">
        <v>11890</v>
      </c>
      <c r="M386" s="12">
        <v>12261.1982421875</v>
      </c>
      <c r="N386" s="13">
        <v>78.725999999999999</v>
      </c>
      <c r="P386" s="20">
        <v>13794</v>
      </c>
      <c r="Q386" s="20">
        <v>7476</v>
      </c>
      <c r="R386" s="20">
        <v>117</v>
      </c>
      <c r="S386" s="20">
        <v>117</v>
      </c>
      <c r="T386" s="20">
        <v>798</v>
      </c>
      <c r="U386" s="20">
        <v>798</v>
      </c>
      <c r="V386" s="21">
        <v>1.0236798552796245E-3</v>
      </c>
      <c r="W386" s="21">
        <v>1.4530789339914918E-3</v>
      </c>
      <c r="X386" s="21">
        <v>2.1756229398306459E-4</v>
      </c>
      <c r="Y386" s="21">
        <v>1.4319244073703885E-3</v>
      </c>
      <c r="Z386" s="21">
        <v>1.0217013768522129E-3</v>
      </c>
      <c r="AA386" s="21">
        <v>2.3760604858398438</v>
      </c>
      <c r="AC386" s="23">
        <v>1.1250100135803223</v>
      </c>
      <c r="AD386" s="23">
        <v>0.60972833633422852</v>
      </c>
      <c r="AE386" s="23">
        <v>0.3051300048828125</v>
      </c>
      <c r="AF386" s="23">
        <v>1</v>
      </c>
      <c r="AG386" s="23">
        <v>0.3051300048828125</v>
      </c>
      <c r="AH386" s="23">
        <v>3.3102002926170826E-3</v>
      </c>
      <c r="AI386" s="23">
        <v>4.5720231719315052E-3</v>
      </c>
      <c r="AJ386" s="23">
        <v>2.0077892113476992E-3</v>
      </c>
      <c r="AK386" s="23">
        <v>3.2115527226129542E-3</v>
      </c>
      <c r="AL386" s="23">
        <v>48.763881683349609</v>
      </c>
      <c r="AN386" s="25">
        <v>0.22660000622272491</v>
      </c>
      <c r="AO386" s="25">
        <v>1.7614210955798626E-3</v>
      </c>
      <c r="AP386" s="25">
        <v>5.656759348034516</v>
      </c>
      <c r="AQ386" s="25">
        <v>1.5822831774130464E-3</v>
      </c>
      <c r="AR386" s="25">
        <v>1.6569087294404327E-3</v>
      </c>
      <c r="AS386" s="25">
        <v>24.642120361328125</v>
      </c>
      <c r="AU386" s="28">
        <v>2855.182373046875</v>
      </c>
      <c r="AV386" s="28">
        <v>0.96999645233154297</v>
      </c>
      <c r="AW386" s="28">
        <v>-1.32298544049263E-2</v>
      </c>
      <c r="AX386" s="29">
        <v>186</v>
      </c>
      <c r="AY386" s="28">
        <v>2855.182373046875</v>
      </c>
      <c r="AZ386" s="28">
        <v>5.5692758560180664</v>
      </c>
      <c r="BA386" s="28">
        <v>4.3894566595554352E-2</v>
      </c>
      <c r="BC386" s="34">
        <v>13794</v>
      </c>
      <c r="BD386" s="35">
        <v>137.2021484375</v>
      </c>
      <c r="BE386" s="35">
        <v>0.7299497127532959</v>
      </c>
      <c r="BF386" s="33">
        <v>215</v>
      </c>
    </row>
    <row r="387" spans="1:58">
      <c r="A387" s="7">
        <v>386</v>
      </c>
      <c r="C387" s="11" t="s">
        <v>5</v>
      </c>
      <c r="D387" s="11" t="s">
        <v>9</v>
      </c>
      <c r="E387" s="11" t="s">
        <v>13</v>
      </c>
      <c r="F387" s="11" t="s">
        <v>29</v>
      </c>
      <c r="G387" s="11" t="s">
        <v>46</v>
      </c>
      <c r="H387" s="15" t="s">
        <v>419</v>
      </c>
      <c r="I387" s="11" t="s">
        <v>824</v>
      </c>
      <c r="J387" s="11">
        <v>86405000</v>
      </c>
      <c r="K387" s="11">
        <v>86405</v>
      </c>
      <c r="L387" s="12">
        <v>14352</v>
      </c>
      <c r="M387" s="12">
        <v>14800.060546875</v>
      </c>
      <c r="N387" s="13">
        <v>80.180000000000007</v>
      </c>
      <c r="P387" s="20">
        <v>16651</v>
      </c>
      <c r="Q387" s="20">
        <v>691</v>
      </c>
      <c r="R387" s="20">
        <v>11</v>
      </c>
      <c r="S387" s="20">
        <v>11</v>
      </c>
      <c r="T387" s="20">
        <v>263</v>
      </c>
      <c r="U387" s="20">
        <v>263</v>
      </c>
      <c r="V387" s="21">
        <v>1.2357034720480442E-3</v>
      </c>
      <c r="W387" s="21">
        <v>1.3430678518489003E-4</v>
      </c>
      <c r="X387" s="21">
        <v>2.0454575860640034E-5</v>
      </c>
      <c r="Y387" s="21">
        <v>4.7192495549097657E-4</v>
      </c>
      <c r="Z387" s="21">
        <v>5.746413523781582E-4</v>
      </c>
      <c r="AA387" s="21">
        <v>1.3363813161849976</v>
      </c>
      <c r="AC387" s="23">
        <v>1.125059962272644</v>
      </c>
      <c r="AD387" s="23">
        <v>4.6688999980688095E-2</v>
      </c>
      <c r="AE387" s="23">
        <v>7.5699999928474426E-2</v>
      </c>
      <c r="AF387" s="23">
        <v>1</v>
      </c>
      <c r="AG387" s="23">
        <v>7.5699999928474426E-2</v>
      </c>
      <c r="AH387" s="23">
        <v>3.3102002926170826E-3</v>
      </c>
      <c r="AI387" s="23">
        <v>3.5009556449949741E-4</v>
      </c>
      <c r="AJ387" s="23">
        <v>4.9811438657343388E-4</v>
      </c>
      <c r="AK387" s="23">
        <v>1.1730441633884914E-3</v>
      </c>
      <c r="AL387" s="23">
        <v>17.811380386352539</v>
      </c>
      <c r="AN387" s="25">
        <v>0.32976999878883362</v>
      </c>
      <c r="AO387" s="25">
        <v>2.5633883196860552E-3</v>
      </c>
      <c r="AP387" s="25">
        <v>5.833333333333333</v>
      </c>
      <c r="AQ387" s="25">
        <v>1.6316736582666636E-3</v>
      </c>
      <c r="AR387" s="25">
        <v>2.0198087982300755E-3</v>
      </c>
      <c r="AS387" s="25">
        <v>30.039295196533203</v>
      </c>
      <c r="AU387" s="28">
        <v>715.01922607421875</v>
      </c>
      <c r="AV387" s="28">
        <v>0.24291481077671051</v>
      </c>
      <c r="AW387" s="28">
        <v>-0.61454600095748901</v>
      </c>
      <c r="AX387" s="29">
        <v>279</v>
      </c>
      <c r="AY387" s="28">
        <v>715.01922607421875</v>
      </c>
      <c r="AZ387" s="28">
        <v>1.3947057723999023</v>
      </c>
      <c r="BA387" s="28">
        <v>9.9999997764825821E-3</v>
      </c>
      <c r="BC387" s="34">
        <v>16651</v>
      </c>
      <c r="BD387" s="35">
        <v>54.909999847412109</v>
      </c>
      <c r="BE387" s="35">
        <v>0.29213491082191467</v>
      </c>
      <c r="BF387" s="33">
        <v>287</v>
      </c>
    </row>
    <row r="388" spans="1:58">
      <c r="A388" s="7">
        <v>387</v>
      </c>
      <c r="C388" s="11" t="s">
        <v>5</v>
      </c>
      <c r="D388" s="11" t="s">
        <v>9</v>
      </c>
      <c r="E388" s="11" t="s">
        <v>13</v>
      </c>
      <c r="F388" s="11" t="s">
        <v>29</v>
      </c>
      <c r="G388" s="11" t="s">
        <v>46</v>
      </c>
      <c r="H388" s="15" t="s">
        <v>250</v>
      </c>
      <c r="I388" s="11" t="s">
        <v>825</v>
      </c>
      <c r="J388" s="11">
        <v>86406000</v>
      </c>
      <c r="K388" s="11">
        <v>86406</v>
      </c>
      <c r="L388" s="12">
        <v>22817</v>
      </c>
      <c r="M388" s="12">
        <v>23529.33203125</v>
      </c>
      <c r="N388" s="13">
        <v>103.444</v>
      </c>
      <c r="P388" s="20">
        <v>26470</v>
      </c>
      <c r="Q388" s="20">
        <v>924</v>
      </c>
      <c r="R388" s="20">
        <v>25</v>
      </c>
      <c r="S388" s="20">
        <v>25</v>
      </c>
      <c r="T388" s="20">
        <v>704</v>
      </c>
      <c r="U388" s="20">
        <v>704</v>
      </c>
      <c r="V388" s="21">
        <v>1.9643907435238361E-3</v>
      </c>
      <c r="W388" s="21">
        <v>1.7959401884581894E-4</v>
      </c>
      <c r="X388" s="21">
        <v>4.6487672079820186E-5</v>
      </c>
      <c r="Y388" s="21">
        <v>1.2632515281438828E-3</v>
      </c>
      <c r="Z388" s="21">
        <v>1.0476649610016481E-3</v>
      </c>
      <c r="AA388" s="21">
        <v>2.43644118309021</v>
      </c>
      <c r="AC388" s="23">
        <v>1.1249799728393555</v>
      </c>
      <c r="AD388" s="23">
        <v>3.9270132780075073E-2</v>
      </c>
      <c r="AE388" s="23">
        <v>0.12669000029563904</v>
      </c>
      <c r="AF388" s="23">
        <v>1</v>
      </c>
      <c r="AG388" s="23">
        <v>0.12669000029563904</v>
      </c>
      <c r="AH388" s="23">
        <v>3.3102002926170826E-3</v>
      </c>
      <c r="AI388" s="23">
        <v>2.9446548433043063E-4</v>
      </c>
      <c r="AJ388" s="23">
        <v>8.3363422891125083E-4</v>
      </c>
      <c r="AK388" s="23">
        <v>1.2896576686278098E-3</v>
      </c>
      <c r="AL388" s="23">
        <v>19.582027435302734</v>
      </c>
      <c r="AN388" s="25">
        <v>0.2819100022315979</v>
      </c>
      <c r="AO388" s="25">
        <v>2.1913601085543633E-3</v>
      </c>
      <c r="AP388" s="25">
        <v>7.8130704636728732</v>
      </c>
      <c r="AQ388" s="25">
        <v>2.1854368969798088E-3</v>
      </c>
      <c r="AR388" s="25">
        <v>2.1879043976521929E-3</v>
      </c>
      <c r="AS388" s="25">
        <v>32.539272308349609</v>
      </c>
      <c r="AU388" s="28">
        <v>1552.463623046875</v>
      </c>
      <c r="AV388" s="28">
        <v>0.52742135524749756</v>
      </c>
      <c r="AW388" s="28">
        <v>-0.27784228324890137</v>
      </c>
      <c r="AX388" s="29">
        <v>228</v>
      </c>
      <c r="AY388" s="28">
        <v>1552.463623046875</v>
      </c>
      <c r="AZ388" s="28">
        <v>3.028212308883667</v>
      </c>
      <c r="BA388" s="28">
        <v>9.9999997764825821E-3</v>
      </c>
      <c r="BC388" s="34">
        <v>26470</v>
      </c>
      <c r="BD388" s="35">
        <v>74.621574401855469</v>
      </c>
      <c r="BE388" s="35">
        <v>0.39700543880462646</v>
      </c>
      <c r="BF388" s="33">
        <v>264</v>
      </c>
    </row>
    <row r="389" spans="1:58">
      <c r="A389" s="7">
        <v>388</v>
      </c>
      <c r="C389" s="11" t="s">
        <v>5</v>
      </c>
      <c r="D389" s="11" t="s">
        <v>9</v>
      </c>
      <c r="E389" s="11" t="s">
        <v>13</v>
      </c>
      <c r="F389" s="11" t="s">
        <v>29</v>
      </c>
      <c r="G389" s="11" t="s">
        <v>46</v>
      </c>
      <c r="H389" s="15" t="s">
        <v>420</v>
      </c>
      <c r="I389" s="11" t="s">
        <v>826</v>
      </c>
      <c r="J389" s="11">
        <v>86407000</v>
      </c>
      <c r="K389" s="11">
        <v>86407</v>
      </c>
      <c r="L389" s="12">
        <v>80700</v>
      </c>
      <c r="M389" s="12">
        <v>83219.40625</v>
      </c>
      <c r="N389" s="13">
        <v>97.954999999999998</v>
      </c>
      <c r="P389" s="20">
        <v>94249</v>
      </c>
      <c r="Q389" s="20">
        <v>9100</v>
      </c>
      <c r="R389" s="20">
        <v>25</v>
      </c>
      <c r="S389" s="20">
        <v>25</v>
      </c>
      <c r="T389" s="20">
        <v>165</v>
      </c>
      <c r="U389" s="20">
        <v>165</v>
      </c>
      <c r="V389" s="21">
        <v>6.9944038987159729E-3</v>
      </c>
      <c r="W389" s="21">
        <v>1.7687290674075484E-3</v>
      </c>
      <c r="X389" s="21">
        <v>4.6487672079820186E-5</v>
      </c>
      <c r="Y389" s="21">
        <v>2.9607457690872252E-4</v>
      </c>
      <c r="Z389" s="21">
        <v>2.7720367638683881E-3</v>
      </c>
      <c r="AA389" s="21">
        <v>6.4466261863708496</v>
      </c>
      <c r="AC389" s="23">
        <v>1.1325399875640869</v>
      </c>
      <c r="AD389" s="23">
        <v>0.10934949666261673</v>
      </c>
      <c r="AE389" s="23">
        <v>9.270000271499157E-3</v>
      </c>
      <c r="AF389" s="23">
        <v>1</v>
      </c>
      <c r="AG389" s="23">
        <v>9.270000271499157E-3</v>
      </c>
      <c r="AH389" s="23">
        <v>3.3102002926170826E-3</v>
      </c>
      <c r="AI389" s="23">
        <v>8.1995275104418397E-4</v>
      </c>
      <c r="AJ389" s="23">
        <v>6.0997626860626042E-5</v>
      </c>
      <c r="AK389" s="23">
        <v>1.1556292325368735E-3</v>
      </c>
      <c r="AL389" s="23">
        <v>17.546955108642578</v>
      </c>
      <c r="AN389" s="25">
        <v>0.17766000330448151</v>
      </c>
      <c r="AO389" s="25">
        <v>1.3809977099299431E-3</v>
      </c>
      <c r="AP389" s="25">
        <v>4.3688019297775398</v>
      </c>
      <c r="AQ389" s="25">
        <v>1.22202152851969E-3</v>
      </c>
      <c r="AR389" s="25">
        <v>1.288248072951776E-3</v>
      </c>
      <c r="AS389" s="25">
        <v>19.159271240234375</v>
      </c>
      <c r="AU389" s="28">
        <v>2167.27099609375</v>
      </c>
      <c r="AV389" s="28">
        <v>0.73629099130630493</v>
      </c>
      <c r="AW389" s="28">
        <v>-0.13295051455497742</v>
      </c>
      <c r="AX389" s="29">
        <v>203</v>
      </c>
      <c r="AY389" s="28">
        <v>2167.27099609375</v>
      </c>
      <c r="AZ389" s="28">
        <v>4.2274460792541504</v>
      </c>
      <c r="BA389" s="28">
        <v>9.9999997764825821E-3</v>
      </c>
      <c r="BC389" s="34">
        <v>94249</v>
      </c>
      <c r="BD389" s="35">
        <v>167.44277954101562</v>
      </c>
      <c r="BE389" s="35">
        <v>0.89083743095397949</v>
      </c>
      <c r="BF389" s="33">
        <v>193</v>
      </c>
    </row>
    <row r="390" spans="1:58">
      <c r="A390" s="7">
        <v>389</v>
      </c>
      <c r="C390" s="11" t="s">
        <v>5</v>
      </c>
      <c r="D390" s="11" t="s">
        <v>9</v>
      </c>
      <c r="E390" s="11" t="s">
        <v>13</v>
      </c>
      <c r="F390" s="11" t="s">
        <v>29</v>
      </c>
      <c r="G390" s="11" t="s">
        <v>46</v>
      </c>
      <c r="H390" s="15" t="s">
        <v>421</v>
      </c>
      <c r="I390" s="11" t="s">
        <v>827</v>
      </c>
      <c r="J390" s="11">
        <v>86408000</v>
      </c>
      <c r="K390" s="11">
        <v>86408</v>
      </c>
      <c r="L390" s="12">
        <v>25386</v>
      </c>
      <c r="M390" s="12">
        <v>26178.53515625</v>
      </c>
      <c r="N390" s="13">
        <v>106.91</v>
      </c>
      <c r="P390" s="20">
        <v>29447</v>
      </c>
      <c r="Q390" s="20">
        <v>2645</v>
      </c>
      <c r="R390" s="20">
        <v>16</v>
      </c>
      <c r="S390" s="20">
        <v>16</v>
      </c>
      <c r="T390" s="20">
        <v>222</v>
      </c>
      <c r="U390" s="20">
        <v>222</v>
      </c>
      <c r="V390" s="21">
        <v>2.1853197831660509E-3</v>
      </c>
      <c r="W390" s="21">
        <v>5.1409762818366289E-4</v>
      </c>
      <c r="X390" s="21">
        <v>2.9752109185210429E-5</v>
      </c>
      <c r="Y390" s="21">
        <v>3.9835489587858319E-4</v>
      </c>
      <c r="Z390" s="21">
        <v>9.445868397519266E-4</v>
      </c>
      <c r="AA390" s="21">
        <v>2.196723461151123</v>
      </c>
      <c r="AC390" s="23">
        <v>1.1248500347137451</v>
      </c>
      <c r="AD390" s="23">
        <v>0.10103697329759598</v>
      </c>
      <c r="AE390" s="23">
        <v>3.7179999053478241E-2</v>
      </c>
      <c r="AF390" s="23">
        <v>1</v>
      </c>
      <c r="AG390" s="23">
        <v>3.7179999053478241E-2</v>
      </c>
      <c r="AH390" s="23">
        <v>3.3102002926170826E-3</v>
      </c>
      <c r="AI390" s="23">
        <v>7.5762165943160653E-4</v>
      </c>
      <c r="AJ390" s="23">
        <v>2.4464851594530046E-4</v>
      </c>
      <c r="AK390" s="23">
        <v>1.2086675790802417E-3</v>
      </c>
      <c r="AL390" s="23">
        <v>18.352283477783203</v>
      </c>
      <c r="AN390" s="25">
        <v>0.25338000059127808</v>
      </c>
      <c r="AO390" s="25">
        <v>1.9695889204740524E-3</v>
      </c>
      <c r="AP390" s="25">
        <v>8.93987341772152</v>
      </c>
      <c r="AQ390" s="25">
        <v>2.500621136277914E-3</v>
      </c>
      <c r="AR390" s="25">
        <v>2.2794029114921012E-3</v>
      </c>
      <c r="AS390" s="25">
        <v>33.900070190429688</v>
      </c>
      <c r="AU390" s="28">
        <v>1366.6776123046875</v>
      </c>
      <c r="AV390" s="28">
        <v>0.46430394053459167</v>
      </c>
      <c r="AW390" s="28">
        <v>-0.33319762349128723</v>
      </c>
      <c r="AX390" s="29">
        <v>238</v>
      </c>
      <c r="AY390" s="28">
        <v>1366.6776123046875</v>
      </c>
      <c r="AZ390" s="28">
        <v>2.665820837020874</v>
      </c>
      <c r="BA390" s="28">
        <v>9.9999997764825821E-3</v>
      </c>
      <c r="BC390" s="34">
        <v>29447</v>
      </c>
      <c r="BD390" s="35">
        <v>74.612808227539063</v>
      </c>
      <c r="BE390" s="35">
        <v>0.39695879817008972</v>
      </c>
      <c r="BF390" s="33">
        <v>265</v>
      </c>
    </row>
    <row r="391" spans="1:58">
      <c r="A391" s="7">
        <v>390</v>
      </c>
      <c r="C391" s="11" t="s">
        <v>5</v>
      </c>
      <c r="D391" s="11" t="s">
        <v>9</v>
      </c>
      <c r="E391" s="11" t="s">
        <v>13</v>
      </c>
      <c r="F391" s="11" t="s">
        <v>29</v>
      </c>
      <c r="G391" s="11" t="s">
        <v>46</v>
      </c>
      <c r="H391" s="15" t="s">
        <v>422</v>
      </c>
      <c r="I391" s="11" t="s">
        <v>828</v>
      </c>
      <c r="J391" s="11">
        <v>86409000</v>
      </c>
      <c r="K391" s="11">
        <v>86409</v>
      </c>
      <c r="L391" s="12">
        <v>22009</v>
      </c>
      <c r="M391" s="12">
        <v>22696.107421875</v>
      </c>
      <c r="N391" s="13">
        <v>97.293000000000006</v>
      </c>
      <c r="P391" s="20">
        <v>25532</v>
      </c>
      <c r="Q391" s="20">
        <v>1189</v>
      </c>
      <c r="R391" s="20">
        <v>13</v>
      </c>
      <c r="S391" s="20">
        <v>13</v>
      </c>
      <c r="T391" s="20">
        <v>314</v>
      </c>
      <c r="U391" s="20">
        <v>314</v>
      </c>
      <c r="V391" s="21">
        <v>1.8947799690067768E-3</v>
      </c>
      <c r="W391" s="21">
        <v>2.3110097390599549E-4</v>
      </c>
      <c r="X391" s="21">
        <v>2.4173588826670311E-5</v>
      </c>
      <c r="Y391" s="21">
        <v>5.634389235638082E-4</v>
      </c>
      <c r="Z391" s="21">
        <v>8.4102541709509307E-4</v>
      </c>
      <c r="AA391" s="21">
        <v>1.9558819532394409</v>
      </c>
      <c r="AC391" s="23">
        <v>1.1249500513076782</v>
      </c>
      <c r="AD391" s="23">
        <v>5.2387837320566177E-2</v>
      </c>
      <c r="AE391" s="23">
        <v>5.8910001069307327E-2</v>
      </c>
      <c r="AF391" s="23">
        <v>1</v>
      </c>
      <c r="AG391" s="23">
        <v>5.8910001069307327E-2</v>
      </c>
      <c r="AH391" s="23">
        <v>3.3102002926170826E-3</v>
      </c>
      <c r="AI391" s="23">
        <v>3.9282807847484946E-4</v>
      </c>
      <c r="AJ391" s="23">
        <v>3.8763432530686259E-4</v>
      </c>
      <c r="AK391" s="23">
        <v>1.1429097333773715E-3</v>
      </c>
      <c r="AL391" s="23">
        <v>17.353822708129883</v>
      </c>
      <c r="AN391" s="25">
        <v>0.2750299870967865</v>
      </c>
      <c r="AO391" s="25">
        <v>2.1378800738602877E-3</v>
      </c>
      <c r="AP391" s="25">
        <v>8.536585365853659</v>
      </c>
      <c r="AQ391" s="25">
        <v>2.3878151550889015E-3</v>
      </c>
      <c r="AR391" s="25">
        <v>2.2836968109741381E-3</v>
      </c>
      <c r="AS391" s="25">
        <v>33.96392822265625</v>
      </c>
      <c r="AU391" s="28">
        <v>1152.8045654296875</v>
      </c>
      <c r="AV391" s="28">
        <v>0.39164444804191589</v>
      </c>
      <c r="AW391" s="28">
        <v>-0.40710803866386414</v>
      </c>
      <c r="AX391" s="29">
        <v>252</v>
      </c>
      <c r="AY391" s="28">
        <v>1152.8045654296875</v>
      </c>
      <c r="AZ391" s="28">
        <v>2.248643159866333</v>
      </c>
      <c r="BA391" s="28">
        <v>9.9999997764825821E-3</v>
      </c>
      <c r="BC391" s="34">
        <v>25532</v>
      </c>
      <c r="BD391" s="35">
        <v>70.220657348632813</v>
      </c>
      <c r="BE391" s="35">
        <v>0.37359145283699036</v>
      </c>
      <c r="BF391" s="33">
        <v>270</v>
      </c>
    </row>
    <row r="392" spans="1:58">
      <c r="A392" s="7">
        <v>391</v>
      </c>
      <c r="C392" s="11" t="s">
        <v>5</v>
      </c>
      <c r="D392" s="11" t="s">
        <v>9</v>
      </c>
      <c r="E392" s="11" t="s">
        <v>13</v>
      </c>
      <c r="F392" s="11" t="s">
        <v>29</v>
      </c>
      <c r="G392" s="11" t="s">
        <v>46</v>
      </c>
      <c r="H392" s="15" t="s">
        <v>423</v>
      </c>
      <c r="I392" s="11" t="s">
        <v>829</v>
      </c>
      <c r="J392" s="11">
        <v>86410000</v>
      </c>
      <c r="K392" s="11">
        <v>86410</v>
      </c>
      <c r="L392" s="12">
        <v>10525</v>
      </c>
      <c r="M392" s="12">
        <v>10853.583984375</v>
      </c>
      <c r="N392" s="13">
        <v>108.11799999999999</v>
      </c>
      <c r="P392" s="20">
        <v>12207</v>
      </c>
      <c r="Q392" s="20">
        <v>3802</v>
      </c>
      <c r="R392" s="20">
        <v>13</v>
      </c>
      <c r="S392" s="20">
        <v>13</v>
      </c>
      <c r="T392" s="20">
        <v>167</v>
      </c>
      <c r="U392" s="20">
        <v>167</v>
      </c>
      <c r="V392" s="21">
        <v>9.0590550098568201E-4</v>
      </c>
      <c r="W392" s="21">
        <v>7.3897885158658028E-4</v>
      </c>
      <c r="X392" s="21">
        <v>2.4173588826670311E-5</v>
      </c>
      <c r="Y392" s="21">
        <v>2.9966337024234235E-4</v>
      </c>
      <c r="Z392" s="21">
        <v>5.1750311226074139E-4</v>
      </c>
      <c r="AA392" s="21">
        <v>1.2035011053085327</v>
      </c>
      <c r="AC392" s="23">
        <v>1.1246999502182007</v>
      </c>
      <c r="AD392" s="23">
        <v>0.35029903054237366</v>
      </c>
      <c r="AE392" s="23">
        <v>6.7829996347427368E-2</v>
      </c>
      <c r="AF392" s="23">
        <v>1</v>
      </c>
      <c r="AG392" s="23">
        <v>6.7829996347427368E-2</v>
      </c>
      <c r="AH392" s="23">
        <v>3.3102002926170826E-3</v>
      </c>
      <c r="AI392" s="23">
        <v>2.6267031207680702E-3</v>
      </c>
      <c r="AJ392" s="23">
        <v>4.463288642000407E-4</v>
      </c>
      <c r="AK392" s="23">
        <v>1.9227470362931608E-3</v>
      </c>
      <c r="AL392" s="23">
        <v>29.194791793823242</v>
      </c>
      <c r="AN392" s="25">
        <v>0.21063999831676483</v>
      </c>
      <c r="AO392" s="25">
        <v>1.6373597318306565E-3</v>
      </c>
      <c r="AP392" s="25">
        <v>5.7494866529774127</v>
      </c>
      <c r="AQ392" s="25">
        <v>1.6082205111160874E-3</v>
      </c>
      <c r="AR392" s="25">
        <v>1.6203593729144455E-3</v>
      </c>
      <c r="AS392" s="25">
        <v>24.098545074462891</v>
      </c>
      <c r="AU392" s="28">
        <v>846.72564697265625</v>
      </c>
      <c r="AV392" s="28">
        <v>0.28765967488288879</v>
      </c>
      <c r="AW392" s="28">
        <v>-0.54112100601196289</v>
      </c>
      <c r="AX392" s="29">
        <v>271</v>
      </c>
      <c r="AY392" s="28">
        <v>846.72564697265625</v>
      </c>
      <c r="AZ392" s="28">
        <v>1.6516103744506836</v>
      </c>
      <c r="BA392" s="28">
        <v>9.9999997764825821E-3</v>
      </c>
      <c r="BC392" s="34">
        <v>12207</v>
      </c>
      <c r="BD392" s="35">
        <v>25.712823867797852</v>
      </c>
      <c r="BE392" s="35">
        <v>0.13679865002632141</v>
      </c>
      <c r="BF392" s="33">
        <v>328</v>
      </c>
    </row>
    <row r="393" spans="1:58">
      <c r="A393" s="7">
        <v>392</v>
      </c>
      <c r="C393" s="11" t="s">
        <v>5</v>
      </c>
      <c r="D393" s="11" t="s">
        <v>9</v>
      </c>
      <c r="E393" s="11" t="s">
        <v>13</v>
      </c>
      <c r="F393" s="11" t="s">
        <v>29</v>
      </c>
      <c r="G393" s="11" t="s">
        <v>46</v>
      </c>
      <c r="H393" s="15" t="s">
        <v>424</v>
      </c>
      <c r="I393" s="11" t="s">
        <v>830</v>
      </c>
      <c r="J393" s="11">
        <v>86411000</v>
      </c>
      <c r="K393" s="11">
        <v>86411</v>
      </c>
      <c r="L393" s="12">
        <v>9261</v>
      </c>
      <c r="M393" s="12">
        <v>9550.1220703125</v>
      </c>
      <c r="N393" s="13">
        <v>119.489</v>
      </c>
      <c r="P393" s="20">
        <v>10740</v>
      </c>
      <c r="Q393" s="20">
        <v>869</v>
      </c>
      <c r="R393" s="20">
        <v>13</v>
      </c>
      <c r="S393" s="20">
        <v>13</v>
      </c>
      <c r="T393" s="20">
        <v>149</v>
      </c>
      <c r="U393" s="20">
        <v>149</v>
      </c>
      <c r="V393" s="21">
        <v>7.9703656956553459E-4</v>
      </c>
      <c r="W393" s="21">
        <v>1.6890390543267131E-4</v>
      </c>
      <c r="X393" s="21">
        <v>2.4173588826670311E-5</v>
      </c>
      <c r="Y393" s="21">
        <v>2.6736431755125523E-4</v>
      </c>
      <c r="Z393" s="21">
        <v>3.7694364899759587E-4</v>
      </c>
      <c r="AA393" s="21">
        <v>0.87661707401275635</v>
      </c>
      <c r="AC393" s="23">
        <v>1.1245900392532349</v>
      </c>
      <c r="AD393" s="23">
        <v>9.0993598103523254E-2</v>
      </c>
      <c r="AE393" s="23">
        <v>6.9389998912811279E-2</v>
      </c>
      <c r="AF393" s="23">
        <v>1</v>
      </c>
      <c r="AG393" s="23">
        <v>6.9389998912811279E-2</v>
      </c>
      <c r="AH393" s="23">
        <v>3.3102002926170826E-3</v>
      </c>
      <c r="AI393" s="23">
        <v>6.8231183104217052E-4</v>
      </c>
      <c r="AJ393" s="23">
        <v>4.5659387251362205E-4</v>
      </c>
      <c r="AK393" s="23">
        <v>1.2687347587351377E-3</v>
      </c>
      <c r="AL393" s="23">
        <v>19.264337539672852</v>
      </c>
      <c r="AN393" s="25">
        <v>0.31018999218940735</v>
      </c>
      <c r="AO393" s="25">
        <v>2.4111878592520952E-3</v>
      </c>
      <c r="AP393" s="25">
        <v>6.3432835820895521</v>
      </c>
      <c r="AQ393" s="25">
        <v>1.7743146745488048E-3</v>
      </c>
      <c r="AR393" s="25">
        <v>2.0396242944566607E-3</v>
      </c>
      <c r="AS393" s="25">
        <v>30.33399772644043</v>
      </c>
      <c r="AU393" s="28">
        <v>512.2637939453125</v>
      </c>
      <c r="AV393" s="28">
        <v>0.17403233051300049</v>
      </c>
      <c r="AW393" s="28">
        <v>-0.75937008857727051</v>
      </c>
      <c r="AX393" s="29">
        <v>310</v>
      </c>
      <c r="AY393" s="28">
        <v>512.2637939453125</v>
      </c>
      <c r="AZ393" s="28">
        <v>0.9992140531539917</v>
      </c>
      <c r="BA393" s="28">
        <v>9.9999997764825821E-3</v>
      </c>
      <c r="BC393" s="34">
        <v>10740</v>
      </c>
      <c r="BD393" s="35">
        <v>33.314403533935547</v>
      </c>
      <c r="BE393" s="35">
        <v>0.17724095284938812</v>
      </c>
      <c r="BF393" s="33">
        <v>321</v>
      </c>
    </row>
    <row r="394" spans="1:58">
      <c r="A394" s="7">
        <v>393</v>
      </c>
      <c r="C394" s="11" t="s">
        <v>5</v>
      </c>
      <c r="D394" s="11" t="s">
        <v>9</v>
      </c>
      <c r="E394" s="11" t="s">
        <v>13</v>
      </c>
      <c r="F394" s="11" t="s">
        <v>29</v>
      </c>
      <c r="G394" s="11" t="s">
        <v>46</v>
      </c>
      <c r="H394" s="15" t="s">
        <v>425</v>
      </c>
      <c r="I394" s="11" t="s">
        <v>831</v>
      </c>
      <c r="J394" s="11">
        <v>86412000</v>
      </c>
      <c r="K394" s="11">
        <v>86412</v>
      </c>
      <c r="L394" s="12">
        <v>25169</v>
      </c>
      <c r="M394" s="12">
        <v>25954.759765625</v>
      </c>
      <c r="N394" s="13">
        <v>82.994</v>
      </c>
      <c r="P394" s="20">
        <v>29196</v>
      </c>
      <c r="Q394" s="20">
        <v>5483</v>
      </c>
      <c r="R394" s="20">
        <v>27</v>
      </c>
      <c r="S394" s="20">
        <v>27</v>
      </c>
      <c r="T394" s="20">
        <v>772</v>
      </c>
      <c r="U394" s="20">
        <v>772</v>
      </c>
      <c r="V394" s="21">
        <v>2.1666926331818104E-3</v>
      </c>
      <c r="W394" s="21">
        <v>1.0657078819349408E-3</v>
      </c>
      <c r="X394" s="21">
        <v>5.020668322686106E-5</v>
      </c>
      <c r="Y394" s="21">
        <v>1.3852701522409916E-3</v>
      </c>
      <c r="Z394" s="21">
        <v>1.297411380013968E-3</v>
      </c>
      <c r="AA394" s="21">
        <v>3.0172493457794189</v>
      </c>
      <c r="AC394" s="23">
        <v>1.1248799562454224</v>
      </c>
      <c r="AD394" s="23">
        <v>0.21125219762325287</v>
      </c>
      <c r="AE394" s="23">
        <v>0.12589000165462494</v>
      </c>
      <c r="AF394" s="23">
        <v>1</v>
      </c>
      <c r="AG394" s="23">
        <v>0.12589000165462494</v>
      </c>
      <c r="AH394" s="23">
        <v>3.3102002926170826E-3</v>
      </c>
      <c r="AI394" s="23">
        <v>1.5840660780668259E-3</v>
      </c>
      <c r="AJ394" s="23">
        <v>8.2837010268121958E-4</v>
      </c>
      <c r="AK394" s="23">
        <v>1.7240489248752339E-3</v>
      </c>
      <c r="AL394" s="23">
        <v>26.177780151367188</v>
      </c>
      <c r="AN394" s="25">
        <v>0.27434998750686646</v>
      </c>
      <c r="AO394" s="25">
        <v>2.1325941197574139E-3</v>
      </c>
      <c r="AP394" s="25">
        <v>7.78023598820059</v>
      </c>
      <c r="AQ394" s="25">
        <v>2.1762524265795946E-3</v>
      </c>
      <c r="AR394" s="25">
        <v>2.1580651813524155E-3</v>
      </c>
      <c r="AS394" s="25">
        <v>32.095493316650391</v>
      </c>
      <c r="AU394" s="28">
        <v>2535.05908203125</v>
      </c>
      <c r="AV394" s="28">
        <v>0.86124032735824585</v>
      </c>
      <c r="AW394" s="28">
        <v>-6.4875639975070953E-2</v>
      </c>
      <c r="AX394" s="29">
        <v>192</v>
      </c>
      <c r="AY394" s="28">
        <v>2535.05908203125</v>
      </c>
      <c r="AZ394" s="28">
        <v>4.9448480606079102</v>
      </c>
      <c r="BA394" s="28">
        <v>9.9999997764825821E-3</v>
      </c>
      <c r="BC394" s="34">
        <v>29196</v>
      </c>
      <c r="BD394" s="35">
        <v>80.099220275878906</v>
      </c>
      <c r="BE394" s="35">
        <v>0.42614787817001343</v>
      </c>
      <c r="BF394" s="33">
        <v>257</v>
      </c>
    </row>
    <row r="395" spans="1:58">
      <c r="A395" s="7">
        <v>394</v>
      </c>
      <c r="C395" s="11" t="s">
        <v>5</v>
      </c>
      <c r="D395" s="11" t="s">
        <v>9</v>
      </c>
      <c r="E395" s="11" t="s">
        <v>13</v>
      </c>
      <c r="F395" s="11" t="s">
        <v>29</v>
      </c>
      <c r="G395" s="11" t="s">
        <v>46</v>
      </c>
      <c r="H395" s="15" t="s">
        <v>264</v>
      </c>
      <c r="I395" s="11" t="s">
        <v>832</v>
      </c>
      <c r="J395" s="11">
        <v>86413000</v>
      </c>
      <c r="K395" s="11">
        <v>86413</v>
      </c>
      <c r="L395" s="12">
        <v>12528</v>
      </c>
      <c r="M395" s="12">
        <v>12919.1162109375</v>
      </c>
      <c r="N395" s="13">
        <v>108.786</v>
      </c>
      <c r="P395" s="20">
        <v>14535</v>
      </c>
      <c r="Q395" s="20">
        <v>3328</v>
      </c>
      <c r="R395" s="20">
        <v>3</v>
      </c>
      <c r="S395" s="20">
        <v>3</v>
      </c>
      <c r="T395" s="20">
        <v>166</v>
      </c>
      <c r="U395" s="20">
        <v>166</v>
      </c>
      <c r="V395" s="21">
        <v>1.0786709608510137E-3</v>
      </c>
      <c r="W395" s="21">
        <v>6.4684945391491055E-4</v>
      </c>
      <c r="X395" s="21">
        <v>5.5785203585401177E-6</v>
      </c>
      <c r="Y395" s="21">
        <v>2.9786897357553244E-4</v>
      </c>
      <c r="Z395" s="21">
        <v>5.5650777266236164E-4</v>
      </c>
      <c r="AA395" s="21">
        <v>1.2942099571228027</v>
      </c>
      <c r="AC395" s="23">
        <v>1.1250799894332886</v>
      </c>
      <c r="AD395" s="23">
        <v>0.2576027512550354</v>
      </c>
      <c r="AE395" s="23">
        <v>5.3479999303817749E-2</v>
      </c>
      <c r="AF395" s="23">
        <v>1</v>
      </c>
      <c r="AG395" s="23">
        <v>5.3479999303817749E-2</v>
      </c>
      <c r="AH395" s="23">
        <v>3.3102002926170826E-3</v>
      </c>
      <c r="AI395" s="23">
        <v>1.9316237885504961E-3</v>
      </c>
      <c r="AJ395" s="23">
        <v>3.519043093547225E-4</v>
      </c>
      <c r="AK395" s="23">
        <v>1.649352360596602E-3</v>
      </c>
      <c r="AL395" s="23">
        <v>25.043594360351562</v>
      </c>
      <c r="AN395" s="25">
        <v>0.30763998627662659</v>
      </c>
      <c r="AO395" s="25">
        <v>2.3913660552352667E-3</v>
      </c>
      <c r="AP395" s="25">
        <v>9.653465346534654</v>
      </c>
      <c r="AQ395" s="25">
        <v>2.700223820284009E-3</v>
      </c>
      <c r="AR395" s="25">
        <v>2.5715593730772268E-3</v>
      </c>
      <c r="AS395" s="25">
        <v>38.245121002197266</v>
      </c>
      <c r="AU395" s="28">
        <v>1239.5882568359375</v>
      </c>
      <c r="AV395" s="28">
        <v>0.42112761735916138</v>
      </c>
      <c r="AW395" s="28">
        <v>-0.37558627128601074</v>
      </c>
      <c r="AX395" s="29">
        <v>246</v>
      </c>
      <c r="AY395" s="28">
        <v>1239.5882568359375</v>
      </c>
      <c r="AZ395" s="28">
        <v>2.4179222583770752</v>
      </c>
      <c r="BA395" s="28">
        <v>9.9999997764825821E-3</v>
      </c>
      <c r="BC395" s="34">
        <v>14535</v>
      </c>
      <c r="BD395" s="35">
        <v>44.715469360351563</v>
      </c>
      <c r="BE395" s="35">
        <v>0.23789748549461365</v>
      </c>
      <c r="BF395" s="33">
        <v>307</v>
      </c>
    </row>
    <row r="396" spans="1:58">
      <c r="A396" s="7">
        <v>395</v>
      </c>
      <c r="C396" s="11" t="s">
        <v>5</v>
      </c>
      <c r="D396" s="11" t="s">
        <v>9</v>
      </c>
      <c r="E396" s="11" t="s">
        <v>13</v>
      </c>
      <c r="F396" s="11" t="s">
        <v>29</v>
      </c>
      <c r="G396" s="11" t="s">
        <v>46</v>
      </c>
      <c r="H396" s="15" t="s">
        <v>426</v>
      </c>
      <c r="I396" s="11" t="s">
        <v>833</v>
      </c>
      <c r="J396" s="11">
        <v>86414000</v>
      </c>
      <c r="K396" s="11">
        <v>86414</v>
      </c>
      <c r="L396" s="12">
        <v>14073</v>
      </c>
      <c r="M396" s="12">
        <v>14512.349609375</v>
      </c>
      <c r="N396" s="13">
        <v>86.748999999999995</v>
      </c>
      <c r="P396" s="20">
        <v>16324</v>
      </c>
      <c r="Q396" s="20">
        <v>3777</v>
      </c>
      <c r="R396" s="20">
        <v>77</v>
      </c>
      <c r="S396" s="20">
        <v>77</v>
      </c>
      <c r="T396" s="20">
        <v>560</v>
      </c>
      <c r="U396" s="20">
        <v>560</v>
      </c>
      <c r="V396" s="21">
        <v>1.2114362325519323E-3</v>
      </c>
      <c r="W396" s="21">
        <v>7.3411973426118493E-4</v>
      </c>
      <c r="X396" s="21">
        <v>1.4318202738650143E-4</v>
      </c>
      <c r="Y396" s="21">
        <v>1.0048592230305076E-3</v>
      </c>
      <c r="Z396" s="21">
        <v>8.3574265890178556E-4</v>
      </c>
      <c r="AA396" s="21">
        <v>1.943596363067627</v>
      </c>
      <c r="AC396" s="23">
        <v>1.1248400211334229</v>
      </c>
      <c r="AD396" s="23">
        <v>0.26026108860969543</v>
      </c>
      <c r="AE396" s="23">
        <v>0.17949999868869781</v>
      </c>
      <c r="AF396" s="23">
        <v>1</v>
      </c>
      <c r="AG396" s="23">
        <v>0.17949999868869781</v>
      </c>
      <c r="AH396" s="23">
        <v>3.3102002926170826E-3</v>
      </c>
      <c r="AI396" s="23">
        <v>1.9515572348609567E-3</v>
      </c>
      <c r="AJ396" s="23">
        <v>1.1811298318207264E-3</v>
      </c>
      <c r="AK396" s="23">
        <v>1.990843989273512E-3</v>
      </c>
      <c r="AL396" s="23">
        <v>30.228769302368164</v>
      </c>
      <c r="AN396" s="25">
        <v>0.2434300035238266</v>
      </c>
      <c r="AO396" s="25">
        <v>1.8922450253739953E-3</v>
      </c>
      <c r="AP396" s="25">
        <v>5.2083333333333339</v>
      </c>
      <c r="AQ396" s="25">
        <v>1.4568514889106154E-3</v>
      </c>
      <c r="AR396" s="25">
        <v>1.6382284041959604E-3</v>
      </c>
      <c r="AS396" s="25">
        <v>24.364299774169922</v>
      </c>
      <c r="AU396" s="28">
        <v>1431.464111328125</v>
      </c>
      <c r="AV396" s="28">
        <v>0.48631396889686584</v>
      </c>
      <c r="AW396" s="28">
        <v>-0.31308326125144958</v>
      </c>
      <c r="AX396" s="29">
        <v>234</v>
      </c>
      <c r="AY396" s="28">
        <v>1431.464111328125</v>
      </c>
      <c r="AZ396" s="28">
        <v>2.7921924591064453</v>
      </c>
      <c r="BA396" s="28">
        <v>2.4406798183917999E-2</v>
      </c>
      <c r="BC396" s="34">
        <v>16324</v>
      </c>
      <c r="BD396" s="35">
        <v>96.986549377441406</v>
      </c>
      <c r="BE396" s="35">
        <v>0.51599270105361938</v>
      </c>
      <c r="BF396" s="33">
        <v>246</v>
      </c>
    </row>
    <row r="397" spans="1:58">
      <c r="A397" s="7">
        <v>396</v>
      </c>
      <c r="C397" s="11" t="s">
        <v>5</v>
      </c>
      <c r="D397" s="11" t="s">
        <v>9</v>
      </c>
      <c r="E397" s="11" t="s">
        <v>13</v>
      </c>
      <c r="F397" s="11" t="s">
        <v>29</v>
      </c>
      <c r="G397" s="11" t="s">
        <v>46</v>
      </c>
      <c r="H397" s="15" t="s">
        <v>427</v>
      </c>
      <c r="I397" s="11" t="s">
        <v>834</v>
      </c>
      <c r="J397" s="11">
        <v>86415000</v>
      </c>
      <c r="K397" s="11">
        <v>86415</v>
      </c>
      <c r="L397" s="12">
        <v>10078</v>
      </c>
      <c r="M397" s="12">
        <v>10392.62890625</v>
      </c>
      <c r="N397" s="13">
        <v>117.19199999999999</v>
      </c>
      <c r="P397" s="20">
        <v>11689</v>
      </c>
      <c r="Q397" s="20">
        <v>451</v>
      </c>
      <c r="R397" s="20">
        <v>8</v>
      </c>
      <c r="S397" s="20">
        <v>8</v>
      </c>
      <c r="T397" s="20">
        <v>13</v>
      </c>
      <c r="U397" s="20">
        <v>13</v>
      </c>
      <c r="V397" s="21">
        <v>8.674637065269053E-4</v>
      </c>
      <c r="W397" s="21">
        <v>8.7658991105854511E-5</v>
      </c>
      <c r="X397" s="21">
        <v>1.4876054592605215E-5</v>
      </c>
      <c r="Y397" s="21">
        <v>2.3327089365920983E-5</v>
      </c>
      <c r="Z397" s="21">
        <v>3.2038971628680388E-4</v>
      </c>
      <c r="AA397" s="21">
        <v>0.74509572982788086</v>
      </c>
      <c r="AC397" s="23">
        <v>1.1247400045394897</v>
      </c>
      <c r="AD397" s="23">
        <v>4.339614138007164E-2</v>
      </c>
      <c r="AE397" s="23">
        <v>8.2599995657801628E-3</v>
      </c>
      <c r="AF397" s="23">
        <v>1</v>
      </c>
      <c r="AG397" s="23">
        <v>8.2599995657801628E-3</v>
      </c>
      <c r="AH397" s="23">
        <v>3.3102002926170826E-3</v>
      </c>
      <c r="AI397" s="23">
        <v>3.2540419488213956E-4</v>
      </c>
      <c r="AJ397" s="23">
        <v>5.4351708968169987E-5</v>
      </c>
      <c r="AK397" s="23">
        <v>9.8554688054686471E-4</v>
      </c>
      <c r="AL397" s="23">
        <v>14.964441299438477</v>
      </c>
      <c r="AN397" s="25">
        <v>0.32532998919487</v>
      </c>
      <c r="AO397" s="25">
        <v>2.5288751348853111E-3</v>
      </c>
      <c r="AP397" s="25">
        <v>9.8890010090817348</v>
      </c>
      <c r="AQ397" s="25">
        <v>2.7661067433655262E-3</v>
      </c>
      <c r="AR397" s="25">
        <v>2.6672804316480092E-3</v>
      </c>
      <c r="AS397" s="25">
        <v>39.668716430664062</v>
      </c>
      <c r="AU397" s="28">
        <v>442.30386352539062</v>
      </c>
      <c r="AV397" s="28">
        <v>0.15026471018791199</v>
      </c>
      <c r="AW397" s="28">
        <v>-0.82314300537109375</v>
      </c>
      <c r="AX397" s="29">
        <v>317</v>
      </c>
      <c r="AY397" s="28">
        <v>442.30386352539062</v>
      </c>
      <c r="AZ397" s="28">
        <v>0.86275124549865723</v>
      </c>
      <c r="BA397" s="28">
        <v>9.9999997764825821E-3</v>
      </c>
      <c r="BC397" s="34">
        <v>11689</v>
      </c>
      <c r="BD397" s="35">
        <v>38.027820587158203</v>
      </c>
      <c r="BE397" s="35">
        <v>0.2023175060749054</v>
      </c>
      <c r="BF397" s="33">
        <v>313</v>
      </c>
    </row>
    <row r="398" spans="1:58">
      <c r="A398" s="7">
        <v>397</v>
      </c>
      <c r="C398" s="11" t="s">
        <v>5</v>
      </c>
      <c r="D398" s="11" t="s">
        <v>9</v>
      </c>
      <c r="E398" s="11" t="s">
        <v>13</v>
      </c>
      <c r="F398" s="11" t="s">
        <v>29</v>
      </c>
      <c r="G398" s="11" t="s">
        <v>46</v>
      </c>
      <c r="H398" s="15" t="s">
        <v>428</v>
      </c>
      <c r="I398" s="11" t="s">
        <v>835</v>
      </c>
      <c r="J398" s="11">
        <v>86416000</v>
      </c>
      <c r="K398" s="11">
        <v>86416</v>
      </c>
      <c r="L398" s="12">
        <v>12310</v>
      </c>
      <c r="M398" s="12">
        <v>12694.310546875</v>
      </c>
      <c r="N398" s="13">
        <v>59.268000000000001</v>
      </c>
      <c r="P398" s="20">
        <v>12310</v>
      </c>
      <c r="Q398" s="20">
        <v>7252</v>
      </c>
      <c r="R398" s="20">
        <v>135</v>
      </c>
      <c r="S398" s="20">
        <v>135</v>
      </c>
      <c r="T398" s="20">
        <v>1198</v>
      </c>
      <c r="U398" s="20">
        <v>1198</v>
      </c>
      <c r="V398" s="21">
        <v>9.1354933101683855E-4</v>
      </c>
      <c r="W398" s="21">
        <v>1.4095410006120801E-3</v>
      </c>
      <c r="X398" s="21">
        <v>2.5103343068622053E-4</v>
      </c>
      <c r="Y398" s="21">
        <v>2.1496808622032404E-3</v>
      </c>
      <c r="Z398" s="21">
        <v>1.1755829662301069E-3</v>
      </c>
      <c r="AA398" s="21">
        <v>2.7339262962341309</v>
      </c>
      <c r="AC398" s="23">
        <v>0.96973001956939697</v>
      </c>
      <c r="AD398" s="23">
        <v>0.57127952575683594</v>
      </c>
      <c r="AE398" s="23">
        <v>0.4981200098991394</v>
      </c>
      <c r="AF398" s="23">
        <v>0.96973001956939697</v>
      </c>
      <c r="AG398" s="23">
        <v>0.4981200098991394</v>
      </c>
      <c r="AH398" s="23">
        <v>3.2100004609674215E-3</v>
      </c>
      <c r="AI398" s="23">
        <v>4.2837164364755154E-3</v>
      </c>
      <c r="AJ398" s="23">
        <v>3.2776847947388887E-3</v>
      </c>
      <c r="AK398" s="23">
        <v>3.6007650985286875E-3</v>
      </c>
      <c r="AL398" s="23">
        <v>54.67364501953125</v>
      </c>
      <c r="AN398" s="25">
        <v>0.24568000435829163</v>
      </c>
      <c r="AO398" s="25">
        <v>1.9097349140793085E-3</v>
      </c>
      <c r="AP398" s="25">
        <v>4.8163265306122449</v>
      </c>
      <c r="AQ398" s="25">
        <v>1.3472010614350438E-3</v>
      </c>
      <c r="AR398" s="25">
        <v>1.5815422869961153E-3</v>
      </c>
      <c r="AS398" s="25">
        <v>23.521244049072266</v>
      </c>
      <c r="AU398" s="28">
        <v>3515.807861328125</v>
      </c>
      <c r="AV398" s="28">
        <v>1.1944319009780884</v>
      </c>
      <c r="AW398" s="28">
        <v>7.7161394059658051E-2</v>
      </c>
      <c r="AX398" s="29">
        <v>176</v>
      </c>
      <c r="AY398" s="28">
        <v>3515.807861328125</v>
      </c>
      <c r="AZ398" s="28">
        <v>6.857882022857666</v>
      </c>
      <c r="BA398" s="28">
        <v>4.8919554799795151E-2</v>
      </c>
      <c r="BC398" s="34">
        <v>12310</v>
      </c>
      <c r="BD398" s="35">
        <v>147.94842529296875</v>
      </c>
      <c r="BE398" s="35">
        <v>0.78712266683578491</v>
      </c>
      <c r="BF398" s="33">
        <v>203</v>
      </c>
    </row>
    <row r="399" spans="1:58">
      <c r="A399" s="7">
        <v>398</v>
      </c>
      <c r="C399" s="11" t="s">
        <v>5</v>
      </c>
      <c r="D399" s="11" t="s">
        <v>9</v>
      </c>
      <c r="E399" s="11" t="s">
        <v>13</v>
      </c>
      <c r="F399" s="11" t="s">
        <v>29</v>
      </c>
      <c r="G399" s="11" t="s">
        <v>46</v>
      </c>
      <c r="H399" s="15" t="s">
        <v>268</v>
      </c>
      <c r="I399" s="11" t="s">
        <v>836</v>
      </c>
      <c r="J399" s="11">
        <v>86417000</v>
      </c>
      <c r="K399" s="11">
        <v>86417</v>
      </c>
      <c r="L399" s="12">
        <v>41411</v>
      </c>
      <c r="M399" s="12">
        <v>42703.82421875</v>
      </c>
      <c r="N399" s="13">
        <v>66.396000000000001</v>
      </c>
      <c r="P399" s="20">
        <v>48038</v>
      </c>
      <c r="Q399" s="20">
        <v>3766</v>
      </c>
      <c r="R399" s="20">
        <v>102</v>
      </c>
      <c r="S399" s="20">
        <v>102</v>
      </c>
      <c r="T399" s="20">
        <v>1770</v>
      </c>
      <c r="U399" s="20">
        <v>1770</v>
      </c>
      <c r="V399" s="21">
        <v>3.5649945493787527E-3</v>
      </c>
      <c r="W399" s="21">
        <v>7.3198170866817236E-4</v>
      </c>
      <c r="X399" s="21">
        <v>1.89669692190364E-4</v>
      </c>
      <c r="Y399" s="21">
        <v>3.176072845235467E-3</v>
      </c>
      <c r="Z399" s="21">
        <v>2.2279249201157918E-3</v>
      </c>
      <c r="AA399" s="21">
        <v>5.1812443733215332</v>
      </c>
      <c r="AC399" s="23">
        <v>1.1249099969863892</v>
      </c>
      <c r="AD399" s="23">
        <v>8.8188819587230682E-2</v>
      </c>
      <c r="AE399" s="23">
        <v>0.1792600005865097</v>
      </c>
      <c r="AF399" s="23">
        <v>1</v>
      </c>
      <c r="AG399" s="23">
        <v>0.1792600005865097</v>
      </c>
      <c r="AH399" s="23">
        <v>3.3102002926170826E-3</v>
      </c>
      <c r="AI399" s="23">
        <v>6.6128029720857739E-4</v>
      </c>
      <c r="AJ399" s="23">
        <v>1.179550657980144E-3</v>
      </c>
      <c r="AK399" s="23">
        <v>1.5534612728070004E-3</v>
      </c>
      <c r="AL399" s="23">
        <v>23.587594985961914</v>
      </c>
      <c r="AN399" s="25">
        <v>0.2560499906539917</v>
      </c>
      <c r="AO399" s="25">
        <v>1.9903434440493584E-3</v>
      </c>
      <c r="AP399" s="25">
        <v>9.5461658841940533</v>
      </c>
      <c r="AQ399" s="25">
        <v>2.6702103205025196E-3</v>
      </c>
      <c r="AR399" s="25">
        <v>2.3869903217459956E-3</v>
      </c>
      <c r="AS399" s="25">
        <v>35.500144958496094</v>
      </c>
      <c r="AU399" s="28">
        <v>4338.58251953125</v>
      </c>
      <c r="AV399" s="28">
        <v>1.4739546775817871</v>
      </c>
      <c r="AW399" s="28">
        <v>0.16848413646221161</v>
      </c>
      <c r="AX399" s="29">
        <v>169</v>
      </c>
      <c r="AY399" s="28">
        <v>4338.58251953125</v>
      </c>
      <c r="AZ399" s="28">
        <v>8.4627742767333984</v>
      </c>
      <c r="BA399" s="28">
        <v>1.0987306013703346E-2</v>
      </c>
      <c r="BC399" s="34">
        <v>48038</v>
      </c>
      <c r="BD399" s="35">
        <v>135.14527893066406</v>
      </c>
      <c r="BE399" s="35">
        <v>0.71900665760040283</v>
      </c>
      <c r="BF399" s="33">
        <v>216</v>
      </c>
    </row>
    <row r="400" spans="1:58">
      <c r="A400" s="7">
        <v>399</v>
      </c>
      <c r="C400" s="11" t="s">
        <v>5</v>
      </c>
      <c r="D400" s="11" t="s">
        <v>9</v>
      </c>
      <c r="E400" s="11" t="s">
        <v>13</v>
      </c>
      <c r="F400" s="11" t="s">
        <v>29</v>
      </c>
      <c r="G400" s="11" t="s">
        <v>46</v>
      </c>
      <c r="H400" s="15" t="s">
        <v>429</v>
      </c>
      <c r="I400" s="11" t="s">
        <v>837</v>
      </c>
      <c r="J400" s="11">
        <v>86418000</v>
      </c>
      <c r="K400" s="11">
        <v>86418</v>
      </c>
      <c r="L400" s="12">
        <v>15807</v>
      </c>
      <c r="M400" s="12">
        <v>16300.484375</v>
      </c>
      <c r="N400" s="13">
        <v>86.463999999999999</v>
      </c>
      <c r="P400" s="20">
        <v>18335</v>
      </c>
      <c r="Q400" s="20">
        <v>2090</v>
      </c>
      <c r="R400" s="20">
        <v>39</v>
      </c>
      <c r="S400" s="20">
        <v>39</v>
      </c>
      <c r="T400" s="20">
        <v>147</v>
      </c>
      <c r="U400" s="20">
        <v>147</v>
      </c>
      <c r="V400" s="21">
        <v>1.360676484182477E-3</v>
      </c>
      <c r="W400" s="21">
        <v>4.0622457163408399E-4</v>
      </c>
      <c r="X400" s="21">
        <v>7.2520764661021531E-5</v>
      </c>
      <c r="Y400" s="21">
        <v>2.6377555332146585E-4</v>
      </c>
      <c r="Z400" s="21">
        <v>6.1885047015427358E-4</v>
      </c>
      <c r="AA400" s="21">
        <v>1.4391936063766479</v>
      </c>
      <c r="AC400" s="23">
        <v>1.1248099803924561</v>
      </c>
      <c r="AD400" s="23">
        <v>0.12821704149246216</v>
      </c>
      <c r="AE400" s="23">
        <v>4.6659998595714569E-2</v>
      </c>
      <c r="AF400" s="23">
        <v>1</v>
      </c>
      <c r="AG400" s="23">
        <v>4.6659998595714569E-2</v>
      </c>
      <c r="AH400" s="23">
        <v>3.3102002926170826E-3</v>
      </c>
      <c r="AI400" s="23">
        <v>9.6143025439232588E-4</v>
      </c>
      <c r="AJ400" s="23">
        <v>3.0702794902026653E-4</v>
      </c>
      <c r="AK400" s="23">
        <v>1.3028361796859132E-3</v>
      </c>
      <c r="AL400" s="23">
        <v>19.782129287719727</v>
      </c>
      <c r="AN400" s="25">
        <v>0.30562001466751099</v>
      </c>
      <c r="AO400" s="25">
        <v>2.3756641894578934E-3</v>
      </c>
      <c r="AP400" s="25">
        <v>8.0246913580246915</v>
      </c>
      <c r="AQ400" s="25">
        <v>2.2446303628385067E-3</v>
      </c>
      <c r="AR400" s="25">
        <v>2.2992166377366367E-3</v>
      </c>
      <c r="AS400" s="25">
        <v>34.194744110107422</v>
      </c>
      <c r="AU400" s="28">
        <v>973.53509521484375</v>
      </c>
      <c r="AV400" s="28">
        <v>0.33074089884757996</v>
      </c>
      <c r="AW400" s="28">
        <v>-0.4805121123790741</v>
      </c>
      <c r="AX400" s="29">
        <v>264</v>
      </c>
      <c r="AY400" s="28">
        <v>973.53509521484375</v>
      </c>
      <c r="AZ400" s="28">
        <v>1.8989629745483398</v>
      </c>
      <c r="BA400" s="28">
        <v>1.1005807667970657E-2</v>
      </c>
      <c r="BC400" s="34">
        <v>18335</v>
      </c>
      <c r="BD400" s="35">
        <v>61.671516418457031</v>
      </c>
      <c r="BE400" s="35">
        <v>0.32810786366462708</v>
      </c>
      <c r="BF400" s="33">
        <v>280</v>
      </c>
    </row>
    <row r="401" spans="1:58">
      <c r="A401" s="7">
        <v>400</v>
      </c>
      <c r="C401" s="11" t="s">
        <v>5</v>
      </c>
      <c r="D401" s="11" t="s">
        <v>9</v>
      </c>
      <c r="E401" s="11" t="s">
        <v>13</v>
      </c>
      <c r="F401" s="11" t="s">
        <v>29</v>
      </c>
      <c r="G401" s="11" t="s">
        <v>46</v>
      </c>
      <c r="H401" s="15" t="s">
        <v>430</v>
      </c>
      <c r="I401" s="11" t="s">
        <v>838</v>
      </c>
      <c r="J401" s="11">
        <v>86419000</v>
      </c>
      <c r="K401" s="11">
        <v>86419</v>
      </c>
      <c r="L401" s="12">
        <v>5835</v>
      </c>
      <c r="M401" s="12">
        <v>6017.1650390625</v>
      </c>
      <c r="N401" s="13">
        <v>121.801</v>
      </c>
      <c r="P401" s="20">
        <v>6766</v>
      </c>
      <c r="Q401" s="20">
        <v>2656</v>
      </c>
      <c r="R401" s="20">
        <v>2</v>
      </c>
      <c r="S401" s="20">
        <v>2</v>
      </c>
      <c r="T401" s="20">
        <v>18</v>
      </c>
      <c r="U401" s="20">
        <v>18</v>
      </c>
      <c r="V401" s="21">
        <v>5.0211820052936673E-4</v>
      </c>
      <c r="W401" s="21">
        <v>5.1623565377667546E-4</v>
      </c>
      <c r="X401" s="21">
        <v>3.7190136481513036E-6</v>
      </c>
      <c r="Y401" s="21">
        <v>3.2299045415129513E-5</v>
      </c>
      <c r="Z401" s="21">
        <v>2.667448315526081E-4</v>
      </c>
      <c r="AA401" s="21">
        <v>0.62033963203430176</v>
      </c>
      <c r="AC401" s="23">
        <v>1.1244499683380127</v>
      </c>
      <c r="AD401" s="23">
        <v>0.44140389561653137</v>
      </c>
      <c r="AE401" s="23">
        <v>1.360000018030405E-2</v>
      </c>
      <c r="AF401" s="23">
        <v>1</v>
      </c>
      <c r="AG401" s="23">
        <v>1.360000018030405E-2</v>
      </c>
      <c r="AH401" s="23">
        <v>3.3102002926170826E-3</v>
      </c>
      <c r="AI401" s="23">
        <v>3.3098491840064526E-3</v>
      </c>
      <c r="AJ401" s="23">
        <v>8.9489505626261234E-5</v>
      </c>
      <c r="AK401" s="23">
        <v>2.0099347901453065E-3</v>
      </c>
      <c r="AL401" s="23">
        <v>30.518640518188477</v>
      </c>
      <c r="AN401" s="25">
        <v>0.38605999946594238</v>
      </c>
      <c r="AO401" s="25">
        <v>3.0009453184902668E-3</v>
      </c>
      <c r="AP401" s="25">
        <v>2.3172905525846703</v>
      </c>
      <c r="AQ401" s="25">
        <v>6.4818206010386348E-4</v>
      </c>
      <c r="AR401" s="25">
        <v>1.6282998304987272E-3</v>
      </c>
      <c r="AS401" s="25">
        <v>24.216638565063477</v>
      </c>
      <c r="AU401" s="28">
        <v>458.467529296875</v>
      </c>
      <c r="AV401" s="28">
        <v>0.15575602650642395</v>
      </c>
      <c r="AW401" s="28">
        <v>-0.80755513906478882</v>
      </c>
      <c r="AX401" s="29">
        <v>315</v>
      </c>
      <c r="AY401" s="28">
        <v>458.467529296875</v>
      </c>
      <c r="AZ401" s="28">
        <v>0.89427989721298218</v>
      </c>
      <c r="BA401" s="28">
        <v>9.9999997764825821E-3</v>
      </c>
      <c r="BC401" s="34">
        <v>6766</v>
      </c>
      <c r="BD401" s="35">
        <v>26.120819091796875</v>
      </c>
      <c r="BE401" s="35">
        <v>0.13896928727626801</v>
      </c>
      <c r="BF401" s="33">
        <v>327</v>
      </c>
    </row>
    <row r="402" spans="1:58">
      <c r="A402" s="7">
        <v>401</v>
      </c>
      <c r="C402" s="11" t="s">
        <v>5</v>
      </c>
      <c r="D402" s="11" t="s">
        <v>9</v>
      </c>
      <c r="E402" s="11" t="s">
        <v>13</v>
      </c>
      <c r="F402" s="11" t="s">
        <v>30</v>
      </c>
      <c r="G402" s="11" t="s">
        <v>47</v>
      </c>
      <c r="H402" s="15" t="s">
        <v>431</v>
      </c>
      <c r="I402" s="11" t="s">
        <v>839</v>
      </c>
      <c r="J402" s="11">
        <v>87801000</v>
      </c>
      <c r="K402" s="11">
        <v>87801</v>
      </c>
      <c r="L402" s="12">
        <v>16495</v>
      </c>
      <c r="M402" s="12">
        <v>17212.802734375</v>
      </c>
      <c r="N402" s="13">
        <v>55.119</v>
      </c>
      <c r="P402" s="20">
        <v>19134</v>
      </c>
      <c r="Q402" s="20">
        <v>20399</v>
      </c>
      <c r="R402" s="20">
        <v>422</v>
      </c>
      <c r="S402" s="20">
        <v>422</v>
      </c>
      <c r="T402" s="20">
        <v>1186</v>
      </c>
      <c r="U402" s="20">
        <v>1186</v>
      </c>
      <c r="V402" s="21">
        <v>1.4199718134477735E-3</v>
      </c>
      <c r="W402" s="21">
        <v>3.9648683741688728E-3</v>
      </c>
      <c r="X402" s="21">
        <v>7.8471185406669974E-4</v>
      </c>
      <c r="Y402" s="21">
        <v>2.1281482186168432E-3</v>
      </c>
      <c r="Z402" s="21">
        <v>1.8881858657294975E-3</v>
      </c>
      <c r="AA402" s="21">
        <v>4.3911499977111816</v>
      </c>
      <c r="AC402" s="23">
        <v>1.1116100549697876</v>
      </c>
      <c r="AD402" s="23">
        <v>1.1851062774658203</v>
      </c>
      <c r="AE402" s="23">
        <v>0.38657999038696289</v>
      </c>
      <c r="AF402" s="23">
        <v>1</v>
      </c>
      <c r="AG402" s="23">
        <v>0.38657999038696289</v>
      </c>
      <c r="AH402" s="23">
        <v>3.3102002926170826E-3</v>
      </c>
      <c r="AI402" s="23">
        <v>8.8864713907241821E-3</v>
      </c>
      <c r="AJ402" s="23">
        <v>2.5437390431761742E-3</v>
      </c>
      <c r="AK402" s="23">
        <v>4.8883021734491706E-3</v>
      </c>
      <c r="AL402" s="23">
        <v>74.223472595214844</v>
      </c>
      <c r="AN402" s="25">
        <v>0.1550000011920929</v>
      </c>
      <c r="AO402" s="25">
        <v>1.2048555072396994E-3</v>
      </c>
      <c r="AP402" s="25">
        <v>10.514665190924184</v>
      </c>
      <c r="AQ402" s="25">
        <v>2.9411145951598883E-3</v>
      </c>
      <c r="AR402" s="25">
        <v>2.2178210891029893E-3</v>
      </c>
      <c r="AS402" s="25">
        <v>32.984203338623047</v>
      </c>
      <c r="AU402" s="28">
        <v>10750.4228515625</v>
      </c>
      <c r="AV402" s="28">
        <v>3.6522612571716309</v>
      </c>
      <c r="AW402" s="28">
        <v>0.56256181001663208</v>
      </c>
      <c r="AX402" s="29">
        <v>129</v>
      </c>
      <c r="AY402" s="28">
        <v>10750.4228515625</v>
      </c>
      <c r="AZ402" s="28">
        <v>20.969614028930664</v>
      </c>
      <c r="BA402" s="28">
        <v>0.11277651786804199</v>
      </c>
      <c r="BC402" s="34">
        <v>19134</v>
      </c>
      <c r="BD402" s="35">
        <v>334.46920776367187</v>
      </c>
      <c r="BE402" s="35">
        <v>1.7794598340988159</v>
      </c>
      <c r="BF402" s="33">
        <v>164</v>
      </c>
    </row>
    <row r="403" spans="1:58">
      <c r="A403" s="7">
        <v>402</v>
      </c>
      <c r="C403" s="11" t="s">
        <v>5</v>
      </c>
      <c r="D403" s="11" t="s">
        <v>9</v>
      </c>
      <c r="E403" s="11" t="s">
        <v>13</v>
      </c>
      <c r="F403" s="11" t="s">
        <v>30</v>
      </c>
      <c r="G403" s="11" t="s">
        <v>47</v>
      </c>
      <c r="H403" s="15" t="s">
        <v>30</v>
      </c>
      <c r="I403" s="11" t="s">
        <v>840</v>
      </c>
      <c r="J403" s="11">
        <v>87802000</v>
      </c>
      <c r="K403" s="11">
        <v>87802</v>
      </c>
      <c r="L403" s="12">
        <v>16183</v>
      </c>
      <c r="M403" s="12">
        <v>16887.2265625</v>
      </c>
      <c r="N403" s="13">
        <v>42.241</v>
      </c>
      <c r="P403" s="20">
        <v>18772</v>
      </c>
      <c r="Q403" s="20">
        <v>2368</v>
      </c>
      <c r="R403" s="20">
        <v>1261</v>
      </c>
      <c r="S403" s="20">
        <v>1261</v>
      </c>
      <c r="T403" s="20">
        <v>2226</v>
      </c>
      <c r="U403" s="20">
        <v>2226</v>
      </c>
      <c r="V403" s="21">
        <v>1.393107115291059E-3</v>
      </c>
      <c r="W403" s="21">
        <v>4.6025827759876847E-4</v>
      </c>
      <c r="X403" s="21">
        <v>2.344838110730052E-3</v>
      </c>
      <c r="Y403" s="21">
        <v>3.9943153969943523E-3</v>
      </c>
      <c r="Z403" s="21">
        <v>2.145823268065024E-3</v>
      </c>
      <c r="AA403" s="21">
        <v>4.9903092384338379</v>
      </c>
      <c r="AC403" s="23">
        <v>1.1116100549697876</v>
      </c>
      <c r="AD403" s="23">
        <v>0.14022432267665863</v>
      </c>
      <c r="AE403" s="23">
        <v>0.85447001457214355</v>
      </c>
      <c r="AF403" s="23">
        <v>1</v>
      </c>
      <c r="AG403" s="23">
        <v>0.85447001457214355</v>
      </c>
      <c r="AH403" s="23">
        <v>3.3102002926170826E-3</v>
      </c>
      <c r="AI403" s="23">
        <v>1.0514664463698864E-3</v>
      </c>
      <c r="AJ403" s="23">
        <v>5.6225070729851723E-3</v>
      </c>
      <c r="AK403" s="23">
        <v>3.479081811506227E-3</v>
      </c>
      <c r="AL403" s="23">
        <v>52.826015472412109</v>
      </c>
      <c r="AN403" s="25">
        <v>0.18986000120639801</v>
      </c>
      <c r="AO403" s="25">
        <v>1.4758313773199916E-3</v>
      </c>
      <c r="AP403" s="25">
        <v>12.638322655794992</v>
      </c>
      <c r="AQ403" s="25">
        <v>3.5351344849914312E-3</v>
      </c>
      <c r="AR403" s="25">
        <v>2.6772667997223241E-3</v>
      </c>
      <c r="AS403" s="25">
        <v>39.817237854003906</v>
      </c>
      <c r="AU403" s="28">
        <v>10496.546875</v>
      </c>
      <c r="AV403" s="28">
        <v>3.5660114288330078</v>
      </c>
      <c r="AW403" s="28">
        <v>0.55218273401260376</v>
      </c>
      <c r="AX403" s="29">
        <v>132</v>
      </c>
      <c r="AY403" s="28">
        <v>10496.546875</v>
      </c>
      <c r="AZ403" s="28">
        <v>20.474407196044922</v>
      </c>
      <c r="BA403" s="28">
        <v>0.34349039196968079</v>
      </c>
      <c r="BC403" s="34">
        <v>18772</v>
      </c>
      <c r="BD403" s="35">
        <v>1224.2176513671875</v>
      </c>
      <c r="BE403" s="35">
        <v>6.5131440162658691</v>
      </c>
      <c r="BF403" s="33">
        <v>126</v>
      </c>
    </row>
    <row r="404" spans="1:58">
      <c r="A404" s="7">
        <v>403</v>
      </c>
      <c r="C404" s="11" t="s">
        <v>5</v>
      </c>
      <c r="D404" s="11" t="s">
        <v>9</v>
      </c>
      <c r="E404" s="11" t="s">
        <v>13</v>
      </c>
      <c r="F404" s="11" t="s">
        <v>30</v>
      </c>
      <c r="G404" s="11" t="s">
        <v>47</v>
      </c>
      <c r="H404" s="15" t="s">
        <v>432</v>
      </c>
      <c r="I404" s="11" t="s">
        <v>841</v>
      </c>
      <c r="J404" s="11">
        <v>87803000</v>
      </c>
      <c r="K404" s="11">
        <v>87803</v>
      </c>
      <c r="L404" s="12">
        <v>19621</v>
      </c>
      <c r="M404" s="12">
        <v>20474.8359375</v>
      </c>
      <c r="N404" s="13">
        <v>42.146000000000001</v>
      </c>
      <c r="P404" s="20">
        <v>22760</v>
      </c>
      <c r="Q404" s="20">
        <v>6057</v>
      </c>
      <c r="R404" s="20">
        <v>1177</v>
      </c>
      <c r="S404" s="20">
        <v>1177</v>
      </c>
      <c r="T404" s="20">
        <v>2898</v>
      </c>
      <c r="U404" s="20">
        <v>2898</v>
      </c>
      <c r="V404" s="21">
        <v>1.6890644328668714E-3</v>
      </c>
      <c r="W404" s="21">
        <v>1.1772738071158528E-3</v>
      </c>
      <c r="X404" s="21">
        <v>2.1886394824832678E-3</v>
      </c>
      <c r="Y404" s="21">
        <v>5.2001462318003178E-3</v>
      </c>
      <c r="Z404" s="21">
        <v>2.6519798994820692E-3</v>
      </c>
      <c r="AA404" s="21">
        <v>6.1674227714538574</v>
      </c>
      <c r="AC404" s="23">
        <v>1.1116100549697876</v>
      </c>
      <c r="AD404" s="23">
        <v>0.29582655429840088</v>
      </c>
      <c r="AE404" s="23">
        <v>0.8235899806022644</v>
      </c>
      <c r="AF404" s="23">
        <v>1</v>
      </c>
      <c r="AG404" s="23">
        <v>0.8235899806022644</v>
      </c>
      <c r="AH404" s="23">
        <v>3.3102002926170826E-3</v>
      </c>
      <c r="AI404" s="23">
        <v>2.21824343316257E-3</v>
      </c>
      <c r="AJ404" s="23">
        <v>5.4193129763007164E-3</v>
      </c>
      <c r="AK404" s="23">
        <v>3.7919975703753711E-3</v>
      </c>
      <c r="AL404" s="23">
        <v>57.577297210693359</v>
      </c>
      <c r="AN404" s="25">
        <v>0.2453400045633316</v>
      </c>
      <c r="AO404" s="25">
        <v>1.9070920534431934E-3</v>
      </c>
      <c r="AP404" s="25">
        <v>13.986013986013987</v>
      </c>
      <c r="AQ404" s="25">
        <v>3.9121047593653202E-3</v>
      </c>
      <c r="AR404" s="25">
        <v>3.0768534539324368E-3</v>
      </c>
      <c r="AS404" s="25">
        <v>45.760028839111328</v>
      </c>
      <c r="AU404" s="28">
        <v>16249.5478515625</v>
      </c>
      <c r="AV404" s="28">
        <v>5.5204892158508301</v>
      </c>
      <c r="AW404" s="28">
        <v>0.74197757244110107</v>
      </c>
      <c r="AX404" s="29">
        <v>100</v>
      </c>
      <c r="AY404" s="28">
        <v>16249.5478515625</v>
      </c>
      <c r="AZ404" s="28">
        <v>31.696123123168945</v>
      </c>
      <c r="BA404" s="28">
        <v>0.26443192362785339</v>
      </c>
      <c r="BC404" s="34">
        <v>22760</v>
      </c>
      <c r="BD404" s="35">
        <v>1476.5716552734375</v>
      </c>
      <c r="BE404" s="35">
        <v>7.8557305335998535</v>
      </c>
      <c r="BF404" s="33">
        <v>122</v>
      </c>
    </row>
    <row r="405" spans="1:58">
      <c r="A405" s="7">
        <v>404</v>
      </c>
      <c r="C405" s="11" t="s">
        <v>5</v>
      </c>
      <c r="D405" s="11" t="s">
        <v>9</v>
      </c>
      <c r="E405" s="11" t="s">
        <v>13</v>
      </c>
      <c r="F405" s="11" t="s">
        <v>30</v>
      </c>
      <c r="G405" s="11" t="s">
        <v>47</v>
      </c>
      <c r="H405" s="15" t="s">
        <v>433</v>
      </c>
      <c r="I405" s="11" t="s">
        <v>842</v>
      </c>
      <c r="J405" s="11">
        <v>87804000</v>
      </c>
      <c r="K405" s="11">
        <v>87804</v>
      </c>
      <c r="L405" s="12">
        <v>21473</v>
      </c>
      <c r="M405" s="12">
        <v>22407.427734375</v>
      </c>
      <c r="N405" s="13">
        <v>48.491</v>
      </c>
      <c r="P405" s="20">
        <v>24909</v>
      </c>
      <c r="Q405" s="20">
        <v>3295</v>
      </c>
      <c r="R405" s="20">
        <v>426</v>
      </c>
      <c r="S405" s="20">
        <v>426</v>
      </c>
      <c r="T405" s="20">
        <v>1039</v>
      </c>
      <c r="U405" s="20">
        <v>1039</v>
      </c>
      <c r="V405" s="21">
        <v>1.8485459731891751E-3</v>
      </c>
      <c r="W405" s="21">
        <v>6.4043537713587284E-4</v>
      </c>
      <c r="X405" s="21">
        <v>7.9214992001652718E-4</v>
      </c>
      <c r="Y405" s="21">
        <v>1.8643727526068687E-3</v>
      </c>
      <c r="Z405" s="21">
        <v>1.4132687073395169E-3</v>
      </c>
      <c r="AA405" s="21">
        <v>3.2866861820220947</v>
      </c>
      <c r="AC405" s="23">
        <v>1.1116399765014648</v>
      </c>
      <c r="AD405" s="23">
        <v>0.14704945683479309</v>
      </c>
      <c r="AE405" s="23">
        <v>0.27053999900817871</v>
      </c>
      <c r="AF405" s="23">
        <v>1</v>
      </c>
      <c r="AG405" s="23">
        <v>0.27053999900817871</v>
      </c>
      <c r="AH405" s="23">
        <v>3.3102002926170826E-3</v>
      </c>
      <c r="AI405" s="23">
        <v>1.1026443680748343E-3</v>
      </c>
      <c r="AJ405" s="23">
        <v>1.7801830545067787E-3</v>
      </c>
      <c r="AK405" s="23">
        <v>1.9453235626059979E-3</v>
      </c>
      <c r="AL405" s="23">
        <v>29.537591934204102</v>
      </c>
      <c r="AN405" s="25">
        <v>0.28433001041412354</v>
      </c>
      <c r="AO405" s="25">
        <v>2.210171427577734E-3</v>
      </c>
      <c r="AP405" s="25">
        <v>13.983548766157462</v>
      </c>
      <c r="AQ405" s="25">
        <v>3.9114151149988174E-3</v>
      </c>
      <c r="AR405" s="25">
        <v>3.2027083788365674E-3</v>
      </c>
      <c r="AS405" s="25">
        <v>47.631786346435547</v>
      </c>
      <c r="AU405" s="28">
        <v>4624.1318359375</v>
      </c>
      <c r="AV405" s="28">
        <v>1.5709649324417114</v>
      </c>
      <c r="AW405" s="28">
        <v>0.19616648554801941</v>
      </c>
      <c r="AX405" s="29">
        <v>167</v>
      </c>
      <c r="AY405" s="28">
        <v>4624.1318359375</v>
      </c>
      <c r="AZ405" s="28">
        <v>9.0197620391845703</v>
      </c>
      <c r="BA405" s="28">
        <v>8.7453141808509827E-2</v>
      </c>
      <c r="BC405" s="34">
        <v>24909</v>
      </c>
      <c r="BD405" s="35">
        <v>619.37603759765625</v>
      </c>
      <c r="BE405" s="35">
        <v>3.2952353954315186</v>
      </c>
      <c r="BF405" s="33">
        <v>147</v>
      </c>
    </row>
    <row r="406" spans="1:58">
      <c r="A406" s="7">
        <v>405</v>
      </c>
      <c r="C406" s="11" t="s">
        <v>5</v>
      </c>
      <c r="D406" s="11" t="s">
        <v>9</v>
      </c>
      <c r="E406" s="11" t="s">
        <v>13</v>
      </c>
      <c r="F406" s="11" t="s">
        <v>30</v>
      </c>
      <c r="G406" s="11" t="s">
        <v>47</v>
      </c>
      <c r="H406" s="15" t="s">
        <v>434</v>
      </c>
      <c r="I406" s="11" t="s">
        <v>843</v>
      </c>
      <c r="J406" s="11">
        <v>87805000</v>
      </c>
      <c r="K406" s="11">
        <v>87805</v>
      </c>
      <c r="L406" s="12">
        <v>12252</v>
      </c>
      <c r="M406" s="12">
        <v>12785.1630859375</v>
      </c>
      <c r="N406" s="13">
        <v>56.838999999999999</v>
      </c>
      <c r="P406" s="20">
        <v>14212</v>
      </c>
      <c r="Q406" s="20">
        <v>3295</v>
      </c>
      <c r="R406" s="20">
        <v>107</v>
      </c>
      <c r="S406" s="20">
        <v>107</v>
      </c>
      <c r="T406" s="20">
        <v>795</v>
      </c>
      <c r="U406" s="20">
        <v>795</v>
      </c>
      <c r="V406" s="21">
        <v>1.0547004640102386E-3</v>
      </c>
      <c r="W406" s="21">
        <v>6.4043537713587284E-4</v>
      </c>
      <c r="X406" s="21">
        <v>1.9896723097190261E-4</v>
      </c>
      <c r="Y406" s="21">
        <v>1.4265412464737892E-3</v>
      </c>
      <c r="Z406" s="21">
        <v>8.915548437545928E-4</v>
      </c>
      <c r="AA406" s="21">
        <v>2.0733926296234131</v>
      </c>
      <c r="AC406" s="23">
        <v>1.1116000413894653</v>
      </c>
      <c r="AD406" s="23">
        <v>0.25772061944007874</v>
      </c>
      <c r="AE406" s="23">
        <v>0.29194998741149902</v>
      </c>
      <c r="AF406" s="23">
        <v>1</v>
      </c>
      <c r="AG406" s="23">
        <v>0.29194998741149902</v>
      </c>
      <c r="AH406" s="23">
        <v>3.3102002926170826E-3</v>
      </c>
      <c r="AI406" s="23">
        <v>1.9325076136738062E-3</v>
      </c>
      <c r="AJ406" s="23">
        <v>1.9210631726309657E-3</v>
      </c>
      <c r="AK406" s="23">
        <v>2.2830945092527409E-3</v>
      </c>
      <c r="AL406" s="23">
        <v>34.666271209716797</v>
      </c>
      <c r="AN406" s="25">
        <v>0.26697000861167908</v>
      </c>
      <c r="AO406" s="25">
        <v>2.0752276759594679E-3</v>
      </c>
      <c r="AP406" s="25">
        <v>12.173913043478262</v>
      </c>
      <c r="AQ406" s="25">
        <v>3.4052319824695587E-3</v>
      </c>
      <c r="AR406" s="25">
        <v>2.8511767238855487E-3</v>
      </c>
      <c r="AS406" s="25">
        <v>42.4036865234375</v>
      </c>
      <c r="AU406" s="28">
        <v>3047.8408203125</v>
      </c>
      <c r="AV406" s="28">
        <v>1.0354486703872681</v>
      </c>
      <c r="AW406" s="28">
        <v>1.5128574334084988E-2</v>
      </c>
      <c r="AX406" s="29">
        <v>184</v>
      </c>
      <c r="AY406" s="28">
        <v>3047.8408203125</v>
      </c>
      <c r="AZ406" s="28">
        <v>5.9450726509094238</v>
      </c>
      <c r="BA406" s="28">
        <v>3.8497749716043472E-2</v>
      </c>
      <c r="BC406" s="34">
        <v>14212</v>
      </c>
      <c r="BD406" s="35">
        <v>146.06730651855469</v>
      </c>
      <c r="BE406" s="35">
        <v>0.7771146297454834</v>
      </c>
      <c r="BF406" s="33">
        <v>205</v>
      </c>
    </row>
    <row r="407" spans="1:58">
      <c r="A407" s="7">
        <v>406</v>
      </c>
      <c r="C407" s="11" t="s">
        <v>5</v>
      </c>
      <c r="D407" s="11" t="s">
        <v>9</v>
      </c>
      <c r="E407" s="11" t="s">
        <v>13</v>
      </c>
      <c r="F407" s="11" t="s">
        <v>30</v>
      </c>
      <c r="G407" s="11" t="s">
        <v>47</v>
      </c>
      <c r="H407" s="15" t="s">
        <v>435</v>
      </c>
      <c r="I407" s="11" t="s">
        <v>844</v>
      </c>
      <c r="J407" s="11">
        <v>87806000</v>
      </c>
      <c r="K407" s="11">
        <v>87806</v>
      </c>
      <c r="L407" s="12">
        <v>20238</v>
      </c>
      <c r="M407" s="12">
        <v>21118.685546875</v>
      </c>
      <c r="N407" s="13">
        <v>59.808999999999997</v>
      </c>
      <c r="P407" s="20">
        <v>23476</v>
      </c>
      <c r="Q407" s="20">
        <v>3650</v>
      </c>
      <c r="R407" s="20">
        <v>222</v>
      </c>
      <c r="S407" s="20">
        <v>222</v>
      </c>
      <c r="T407" s="20">
        <v>1254</v>
      </c>
      <c r="U407" s="20">
        <v>1254</v>
      </c>
      <c r="V407" s="21">
        <v>1.7422002274543047E-3</v>
      </c>
      <c r="W407" s="21">
        <v>7.0943526225164533E-4</v>
      </c>
      <c r="X407" s="21">
        <v>4.1281050653196871E-4</v>
      </c>
      <c r="Y407" s="21">
        <v>2.2501668427139521E-3</v>
      </c>
      <c r="Z407" s="21">
        <v>1.4054837588957883E-3</v>
      </c>
      <c r="AA407" s="21">
        <v>3.2685816287994385</v>
      </c>
      <c r="AC407" s="23">
        <v>1.1116199493408203</v>
      </c>
      <c r="AD407" s="23">
        <v>0.17283272743225098</v>
      </c>
      <c r="AE407" s="23">
        <v>0.2892099916934967</v>
      </c>
      <c r="AF407" s="23">
        <v>1</v>
      </c>
      <c r="AG407" s="23">
        <v>0.2892099916934967</v>
      </c>
      <c r="AH407" s="23">
        <v>3.3102002926170826E-3</v>
      </c>
      <c r="AI407" s="23">
        <v>1.2959792511537671E-3</v>
      </c>
      <c r="AJ407" s="23">
        <v>1.9030336989089847E-3</v>
      </c>
      <c r="AK407" s="23">
        <v>2.0603581301288374E-3</v>
      </c>
      <c r="AL407" s="23">
        <v>31.284263610839844</v>
      </c>
      <c r="AN407" s="25">
        <v>0.23785999417304993</v>
      </c>
      <c r="AO407" s="25">
        <v>1.8489479552954435E-3</v>
      </c>
      <c r="AP407" s="25">
        <v>11.584327086882453</v>
      </c>
      <c r="AQ407" s="25">
        <v>3.2403157092630863E-3</v>
      </c>
      <c r="AR407" s="25">
        <v>2.6606975704821598E-3</v>
      </c>
      <c r="AS407" s="25">
        <v>39.570816040039062</v>
      </c>
      <c r="AU407" s="28">
        <v>4046.320556640625</v>
      </c>
      <c r="AV407" s="28">
        <v>1.3746640682220459</v>
      </c>
      <c r="AW407" s="28">
        <v>0.13819658756256104</v>
      </c>
      <c r="AX407" s="29">
        <v>171</v>
      </c>
      <c r="AY407" s="28">
        <v>4046.320556640625</v>
      </c>
      <c r="AZ407" s="28">
        <v>7.8926920890808105</v>
      </c>
      <c r="BA407" s="28">
        <v>4.8355281352996826E-2</v>
      </c>
      <c r="BC407" s="34">
        <v>23476</v>
      </c>
      <c r="BD407" s="35">
        <v>270.01596069335938</v>
      </c>
      <c r="BE407" s="35">
        <v>1.4365524053573608</v>
      </c>
      <c r="BF407" s="33">
        <v>172</v>
      </c>
    </row>
    <row r="408" spans="1:58">
      <c r="A408" s="7">
        <v>407</v>
      </c>
      <c r="C408" s="11" t="s">
        <v>5</v>
      </c>
      <c r="D408" s="11" t="s">
        <v>9</v>
      </c>
      <c r="E408" s="11" t="s">
        <v>13</v>
      </c>
      <c r="F408" s="11" t="s">
        <v>30</v>
      </c>
      <c r="G408" s="11" t="s">
        <v>47</v>
      </c>
      <c r="H408" s="15" t="s">
        <v>436</v>
      </c>
      <c r="I408" s="11" t="s">
        <v>845</v>
      </c>
      <c r="J408" s="11">
        <v>87807000</v>
      </c>
      <c r="K408" s="11">
        <v>87807</v>
      </c>
      <c r="L408" s="12">
        <v>6699</v>
      </c>
      <c r="M408" s="12">
        <v>6990.51611328125</v>
      </c>
      <c r="N408" s="13">
        <v>70.281000000000006</v>
      </c>
      <c r="P408" s="20">
        <v>7771</v>
      </c>
      <c r="Q408" s="20">
        <v>1320</v>
      </c>
      <c r="R408" s="20">
        <v>62</v>
      </c>
      <c r="S408" s="20">
        <v>62</v>
      </c>
      <c r="T408" s="20">
        <v>726</v>
      </c>
      <c r="U408" s="20">
        <v>726</v>
      </c>
      <c r="V408" s="21">
        <v>5.7670118985697627E-4</v>
      </c>
      <c r="W408" s="21">
        <v>2.5656289653852582E-4</v>
      </c>
      <c r="X408" s="21">
        <v>1.1528942559380084E-4</v>
      </c>
      <c r="Y408" s="21">
        <v>1.30272819660604E-3</v>
      </c>
      <c r="Z408" s="21">
        <v>6.1261609027175455E-4</v>
      </c>
      <c r="AA408" s="21">
        <v>1.4246950149536133</v>
      </c>
      <c r="AC408" s="23">
        <v>1.1116499900817871</v>
      </c>
      <c r="AD408" s="23">
        <v>0.1888272613286972</v>
      </c>
      <c r="AE408" s="23">
        <v>0.46645000576972961</v>
      </c>
      <c r="AF408" s="23">
        <v>1</v>
      </c>
      <c r="AG408" s="23">
        <v>0.46645000576972961</v>
      </c>
      <c r="AH408" s="23">
        <v>3.3102002926170826E-3</v>
      </c>
      <c r="AI408" s="23">
        <v>1.4159135753288865E-3</v>
      </c>
      <c r="AJ408" s="23">
        <v>3.0692925211042166E-3</v>
      </c>
      <c r="AK408" s="23">
        <v>2.5717536706881712E-3</v>
      </c>
      <c r="AL408" s="23">
        <v>39.049240112304688</v>
      </c>
      <c r="AN408" s="25">
        <v>0.22306999564170837</v>
      </c>
      <c r="AO408" s="25">
        <v>1.7339814221486449E-3</v>
      </c>
      <c r="AP408" s="25">
        <v>8.7020648967551626</v>
      </c>
      <c r="AQ408" s="25">
        <v>2.4341023527085781E-3</v>
      </c>
      <c r="AR408" s="25">
        <v>2.1424448886516985E-3</v>
      </c>
      <c r="AS408" s="25">
        <v>31.863182067871094</v>
      </c>
      <c r="AU408" s="28">
        <v>1772.652587890625</v>
      </c>
      <c r="AV408" s="28">
        <v>0.60222655534744263</v>
      </c>
      <c r="AW408" s="28">
        <v>-0.22024010121822357</v>
      </c>
      <c r="AX408" s="29">
        <v>214</v>
      </c>
      <c r="AY408" s="28">
        <v>1772.652587890625</v>
      </c>
      <c r="AZ408" s="28">
        <v>3.4577095508575439</v>
      </c>
      <c r="BA408" s="28">
        <v>4.0798131376504898E-2</v>
      </c>
      <c r="BC408" s="34">
        <v>7771</v>
      </c>
      <c r="BD408" s="35">
        <v>70.722618103027344</v>
      </c>
      <c r="BE408" s="35">
        <v>0.37626200914382935</v>
      </c>
      <c r="BF408" s="33">
        <v>269</v>
      </c>
    </row>
    <row r="409" spans="1:58">
      <c r="A409" s="7">
        <v>408</v>
      </c>
      <c r="C409" s="11" t="s">
        <v>5</v>
      </c>
      <c r="D409" s="11" t="s">
        <v>9</v>
      </c>
      <c r="E409" s="11" t="s">
        <v>13</v>
      </c>
      <c r="F409" s="11" t="s">
        <v>30</v>
      </c>
      <c r="G409" s="11" t="s">
        <v>47</v>
      </c>
      <c r="H409" s="15" t="s">
        <v>437</v>
      </c>
      <c r="I409" s="11" t="s">
        <v>846</v>
      </c>
      <c r="J409" s="11">
        <v>87808000</v>
      </c>
      <c r="K409" s="11">
        <v>87808</v>
      </c>
      <c r="L409" s="12">
        <v>48799</v>
      </c>
      <c r="M409" s="12">
        <v>50922.5546875</v>
      </c>
      <c r="N409" s="13">
        <v>48.814</v>
      </c>
      <c r="P409" s="20">
        <v>56607</v>
      </c>
      <c r="Q409" s="20">
        <v>1806</v>
      </c>
      <c r="R409" s="20">
        <v>1767</v>
      </c>
      <c r="S409" s="20">
        <v>1767</v>
      </c>
      <c r="T409" s="20">
        <v>4957</v>
      </c>
      <c r="U409" s="20">
        <v>4957</v>
      </c>
      <c r="V409" s="21">
        <v>4.2009167373180389E-3</v>
      </c>
      <c r="W409" s="21">
        <v>3.5102467518299818E-4</v>
      </c>
      <c r="X409" s="21">
        <v>3.2857486512511969E-3</v>
      </c>
      <c r="Y409" s="21">
        <v>8.8947983458638191E-3</v>
      </c>
      <c r="Z409" s="21">
        <v>4.6042980577748575E-3</v>
      </c>
      <c r="AA409" s="21">
        <v>10.707717895507813</v>
      </c>
      <c r="AC409" s="23">
        <v>1.1116299629211426</v>
      </c>
      <c r="AD409" s="23">
        <v>3.5465620458126068E-2</v>
      </c>
      <c r="AE409" s="23">
        <v>0.54641002416610718</v>
      </c>
      <c r="AF409" s="23">
        <v>1</v>
      </c>
      <c r="AG409" s="23">
        <v>0.54641002416610718</v>
      </c>
      <c r="AH409" s="23">
        <v>3.3102002926170826E-3</v>
      </c>
      <c r="AI409" s="23">
        <v>2.6593750226311386E-4</v>
      </c>
      <c r="AJ409" s="23">
        <v>3.5954383201897144E-3</v>
      </c>
      <c r="AK409" s="23">
        <v>2.3948950036962358E-3</v>
      </c>
      <c r="AL409" s="23">
        <v>36.363838195800781</v>
      </c>
      <c r="AN409" s="25">
        <v>0.19358000159263611</v>
      </c>
      <c r="AO409" s="25">
        <v>1.5047480119392276E-3</v>
      </c>
      <c r="AP409" s="25">
        <v>10.597274572339808</v>
      </c>
      <c r="AQ409" s="25">
        <v>2.9642218723893166E-3</v>
      </c>
      <c r="AR409" s="25">
        <v>2.3562319860481913E-3</v>
      </c>
      <c r="AS409" s="25">
        <v>35.042697906494141</v>
      </c>
      <c r="AU409" s="28">
        <v>13644.7060546875</v>
      </c>
      <c r="AV409" s="28">
        <v>4.6355414390563965</v>
      </c>
      <c r="AW409" s="28">
        <v>0.66610044240951538</v>
      </c>
      <c r="AX409" s="29">
        <v>112</v>
      </c>
      <c r="AY409" s="28">
        <v>13644.7060546875</v>
      </c>
      <c r="AZ409" s="28">
        <v>26.615158081054687</v>
      </c>
      <c r="BA409" s="28">
        <v>0.15961885452270508</v>
      </c>
      <c r="BC409" s="34">
        <v>56607</v>
      </c>
      <c r="BD409" s="35">
        <v>1749.1007080078125</v>
      </c>
      <c r="BE409" s="35">
        <v>9.3056526184082031</v>
      </c>
      <c r="BF409" s="33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F409"/>
  <sheetViews>
    <sheetView workbookViewId="0"/>
  </sheetViews>
  <sheetFormatPr defaultRowHeight="15"/>
  <cols>
    <col min="1" max="1" width="6" style="7" customWidth="1"/>
    <col min="2" max="2" width="12.85546875" style="11" bestFit="1" customWidth="1"/>
    <col min="3" max="3" width="11.28515625" style="11" bestFit="1" customWidth="1"/>
    <col min="4" max="4" width="33.28515625" style="11" customWidth="1"/>
    <col min="5" max="5" width="11" style="11" bestFit="1" customWidth="1"/>
    <col min="6" max="6" width="16.28515625" style="11" customWidth="1"/>
    <col min="7" max="7" width="13.140625" style="11" bestFit="1" customWidth="1"/>
    <col min="8" max="8" width="27.42578125" style="15" customWidth="1"/>
    <col min="9" max="9" width="16.42578125" style="11" bestFit="1" customWidth="1"/>
    <col min="10" max="10" width="15.42578125" style="11" bestFit="1" customWidth="1"/>
    <col min="11" max="11" width="11.85546875" style="11" bestFit="1" customWidth="1"/>
    <col min="12" max="13" width="18.5703125" style="12" bestFit="1" customWidth="1"/>
    <col min="14" max="14" width="9.28515625" style="13" bestFit="1" customWidth="1"/>
    <col min="15" max="15" width="12.28515625" style="19" bestFit="1" customWidth="1"/>
    <col min="16" max="21" width="18.5703125" style="20" bestFit="1" customWidth="1"/>
    <col min="22" max="22" width="14.42578125" style="21" bestFit="1" customWidth="1"/>
    <col min="23" max="23" width="15.28515625" style="21" bestFit="1" customWidth="1"/>
    <col min="24" max="24" width="17.7109375" style="21" bestFit="1" customWidth="1"/>
    <col min="25" max="25" width="19.28515625" style="21" bestFit="1" customWidth="1"/>
    <col min="26" max="26" width="15.42578125" style="51" bestFit="1" customWidth="1"/>
    <col min="27" max="27" width="14" style="51" bestFit="1" customWidth="1"/>
    <col min="28" max="28" width="10.140625" style="23" bestFit="1" customWidth="1"/>
    <col min="29" max="29" width="10.5703125" style="23" bestFit="1" customWidth="1"/>
    <col min="30" max="30" width="8.140625" style="23" customWidth="1"/>
    <col min="31" max="31" width="13.5703125" style="23" bestFit="1" customWidth="1"/>
    <col min="32" max="32" width="12.42578125" style="23" bestFit="1" customWidth="1"/>
    <col min="33" max="33" width="15.42578125" style="23" bestFit="1" customWidth="1"/>
    <col min="34" max="34" width="19.28515625" style="23" bestFit="1" customWidth="1"/>
    <col min="35" max="35" width="14.85546875" style="23" bestFit="1" customWidth="1"/>
    <col min="36" max="36" width="22.28515625" style="23" bestFit="1" customWidth="1"/>
    <col min="37" max="37" width="13.7109375" style="76" bestFit="1" customWidth="1"/>
    <col min="38" max="38" width="15.7109375" style="76" bestFit="1" customWidth="1"/>
    <col min="39" max="39" width="12.42578125" style="25" bestFit="1" customWidth="1"/>
    <col min="40" max="40" width="11.42578125" style="25" bestFit="1" customWidth="1"/>
    <col min="41" max="41" width="12.7109375" style="25" bestFit="1" customWidth="1"/>
    <col min="42" max="42" width="11.85546875" style="25" bestFit="1" customWidth="1"/>
    <col min="43" max="43" width="16.85546875" style="25" bestFit="1" customWidth="1"/>
    <col min="44" max="44" width="13.140625" style="80" bestFit="1" customWidth="1"/>
    <col min="45" max="45" width="15.140625" style="80" bestFit="1" customWidth="1"/>
    <col min="46" max="46" width="13.5703125" style="28" bestFit="1" customWidth="1"/>
    <col min="47" max="47" width="20.42578125" style="78" bestFit="1" customWidth="1"/>
    <col min="48" max="48" width="20" style="78" bestFit="1" customWidth="1"/>
    <col min="49" max="49" width="17.85546875" style="28" bestFit="1" customWidth="1"/>
    <col min="50" max="50" width="17.42578125" style="29" bestFit="1" customWidth="1"/>
    <col min="51" max="51" width="18.42578125" style="28" bestFit="1" customWidth="1"/>
    <col min="52" max="52" width="20.28515625" style="28" bestFit="1" customWidth="1"/>
    <col min="53" max="53" width="12.140625" style="28" bestFit="1" customWidth="1"/>
    <col min="54" max="54" width="19.42578125" style="33" bestFit="1" customWidth="1"/>
    <col min="55" max="55" width="18.28515625" style="34" customWidth="1"/>
    <col min="56" max="56" width="16.140625" style="35" bestFit="1" customWidth="1"/>
    <col min="57" max="57" width="18.85546875" style="35" bestFit="1" customWidth="1"/>
    <col min="58" max="58" width="16.140625" style="33" bestFit="1" customWidth="1"/>
  </cols>
  <sheetData>
    <row r="1" spans="1:58" s="2" customFormat="1">
      <c r="A1" s="6" t="s">
        <v>0</v>
      </c>
      <c r="B1" s="8" t="s">
        <v>1</v>
      </c>
      <c r="C1" s="8" t="s">
        <v>2</v>
      </c>
      <c r="D1" s="8" t="s">
        <v>6</v>
      </c>
      <c r="E1" s="8" t="s">
        <v>10</v>
      </c>
      <c r="F1" s="8" t="s">
        <v>14</v>
      </c>
      <c r="G1" s="8" t="s">
        <v>31</v>
      </c>
      <c r="H1" s="14" t="s">
        <v>48</v>
      </c>
      <c r="I1" s="8" t="s">
        <v>438</v>
      </c>
      <c r="J1" s="8" t="s">
        <v>847</v>
      </c>
      <c r="K1" s="8" t="s">
        <v>848</v>
      </c>
      <c r="L1" s="9" t="s">
        <v>849</v>
      </c>
      <c r="M1" s="9" t="s">
        <v>850</v>
      </c>
      <c r="N1" s="10" t="s">
        <v>851</v>
      </c>
      <c r="O1" s="16" t="s">
        <v>852</v>
      </c>
      <c r="P1" s="17" t="s">
        <v>853</v>
      </c>
      <c r="Q1" s="17" t="s">
        <v>854</v>
      </c>
      <c r="R1" s="17" t="s">
        <v>855</v>
      </c>
      <c r="S1" s="17" t="s">
        <v>856</v>
      </c>
      <c r="T1" s="17" t="s">
        <v>857</v>
      </c>
      <c r="U1" s="17" t="s">
        <v>858</v>
      </c>
      <c r="V1" s="18" t="s">
        <v>859</v>
      </c>
      <c r="W1" s="18" t="s">
        <v>860</v>
      </c>
      <c r="X1" s="18" t="s">
        <v>861</v>
      </c>
      <c r="Y1" s="18" t="s">
        <v>862</v>
      </c>
      <c r="Z1" s="61" t="s">
        <v>863</v>
      </c>
      <c r="AA1" s="61" t="s">
        <v>864</v>
      </c>
      <c r="AB1" s="22" t="s">
        <v>865</v>
      </c>
      <c r="AC1" s="22" t="s">
        <v>866</v>
      </c>
      <c r="AD1" s="22" t="s">
        <v>867</v>
      </c>
      <c r="AE1" s="22" t="s">
        <v>868</v>
      </c>
      <c r="AF1" s="22" t="s">
        <v>869</v>
      </c>
      <c r="AG1" s="22" t="s">
        <v>870</v>
      </c>
      <c r="AH1" s="22" t="s">
        <v>871</v>
      </c>
      <c r="AI1" s="22" t="s">
        <v>872</v>
      </c>
      <c r="AJ1" s="22" t="s">
        <v>873</v>
      </c>
      <c r="AK1" s="75" t="s">
        <v>874</v>
      </c>
      <c r="AL1" s="75" t="s">
        <v>875</v>
      </c>
      <c r="AM1" s="24" t="s">
        <v>876</v>
      </c>
      <c r="AN1" s="24" t="s">
        <v>877</v>
      </c>
      <c r="AO1" s="24" t="s">
        <v>878</v>
      </c>
      <c r="AP1" s="24" t="s">
        <v>879</v>
      </c>
      <c r="AQ1" s="24" t="s">
        <v>880</v>
      </c>
      <c r="AR1" s="79" t="s">
        <v>881</v>
      </c>
      <c r="AS1" s="79" t="s">
        <v>882</v>
      </c>
      <c r="AT1" s="26" t="s">
        <v>883</v>
      </c>
      <c r="AU1" s="77" t="s">
        <v>884</v>
      </c>
      <c r="AV1" s="77" t="s">
        <v>885</v>
      </c>
      <c r="AW1" s="26" t="s">
        <v>886</v>
      </c>
      <c r="AX1" s="27" t="s">
        <v>887</v>
      </c>
      <c r="AY1" s="26" t="s">
        <v>888</v>
      </c>
      <c r="AZ1" s="26" t="s">
        <v>889</v>
      </c>
      <c r="BA1" s="26" t="s">
        <v>890</v>
      </c>
      <c r="BB1" s="30" t="s">
        <v>891</v>
      </c>
      <c r="BC1" s="31" t="s">
        <v>892</v>
      </c>
      <c r="BD1" s="32" t="s">
        <v>893</v>
      </c>
      <c r="BE1" s="32" t="s">
        <v>894</v>
      </c>
      <c r="BF1" s="30" t="s">
        <v>895</v>
      </c>
    </row>
    <row r="2" spans="1:58">
      <c r="A2" s="7">
        <v>1</v>
      </c>
      <c r="C2" s="11" t="s">
        <v>3</v>
      </c>
      <c r="D2" s="11" t="s">
        <v>7</v>
      </c>
      <c r="E2" s="11" t="s">
        <v>11</v>
      </c>
      <c r="F2" s="11" t="s">
        <v>15</v>
      </c>
      <c r="G2" s="11" t="s">
        <v>32</v>
      </c>
      <c r="H2" s="15" t="s">
        <v>49</v>
      </c>
      <c r="I2" s="11" t="s">
        <v>439</v>
      </c>
      <c r="J2" s="11">
        <v>60401000</v>
      </c>
      <c r="K2" s="11">
        <v>60401</v>
      </c>
      <c r="L2" s="12">
        <v>23919</v>
      </c>
      <c r="M2" s="12">
        <v>25181.99609375</v>
      </c>
      <c r="N2" s="13">
        <v>20.18</v>
      </c>
      <c r="P2" s="20">
        <v>23919</v>
      </c>
      <c r="Q2" s="20">
        <v>23690</v>
      </c>
      <c r="R2" s="20">
        <v>3324</v>
      </c>
      <c r="S2" s="20">
        <v>3324</v>
      </c>
      <c r="T2" s="20">
        <v>1846</v>
      </c>
      <c r="U2" s="20">
        <v>1846</v>
      </c>
      <c r="V2" s="21">
        <v>1.7750761471688747E-3</v>
      </c>
      <c r="W2" s="21">
        <v>4.6045263297855854E-3</v>
      </c>
      <c r="X2" s="21">
        <v>6.1810007318854332E-3</v>
      </c>
      <c r="Y2" s="21">
        <v>3.3124466426670551E-3</v>
      </c>
      <c r="Z2" s="51">
        <f>bv_affected*V2+bv_idpcumul*W2+bv_htotalimput*X2+bv_hpartialimput*Y2</f>
        <v>3.6503138391766692E-3</v>
      </c>
      <c r="AA2" s="51">
        <f>100 * Z2 / MAX(magnitudescore)</f>
        <v>8.4893686390265231</v>
      </c>
      <c r="AC2" s="23">
        <v>0.94985002279281616</v>
      </c>
      <c r="AD2" s="23">
        <v>0.94075149297714233</v>
      </c>
      <c r="AE2" s="23">
        <v>0.99427002668380737</v>
      </c>
      <c r="AF2" s="23">
        <v>0.94985002279281616</v>
      </c>
      <c r="AG2" s="23">
        <v>0.99427002668380737</v>
      </c>
      <c r="AH2" s="23">
        <v>3.1441936735063791E-3</v>
      </c>
      <c r="AI2" s="23">
        <v>7.0541868917644024E-3</v>
      </c>
      <c r="AJ2" s="23">
        <v>6.5424065105617046E-3</v>
      </c>
      <c r="AK2" s="76">
        <f>bv_rimputAffect*AH2+bv_ratioIDP*AI2+bv_rimputDamaged*AJ2</f>
        <v>5.839584900205955E-3</v>
      </c>
      <c r="AL2" s="76">
        <f>100 * AK2 / MAX(intensityscore)</f>
        <v>88.666094400727985</v>
      </c>
      <c r="AN2" s="25">
        <v>0.33208999037742615</v>
      </c>
      <c r="AO2" s="25">
        <v>2.5814222171902657E-3</v>
      </c>
      <c r="AP2" s="25">
        <v>8.1512605042016801</v>
      </c>
      <c r="AQ2" s="25">
        <v>2.2800338920205832E-3</v>
      </c>
      <c r="AR2" s="80">
        <f>bv_poverty*AO2+bv_TotalUW_Pc*AQ2</f>
        <v>2.455863840924576E-3</v>
      </c>
      <c r="AS2" s="80">
        <f xml:space="preserve"> 100 * AR2 / MAX(preexistscore)</f>
        <v>36.524456994178955</v>
      </c>
      <c r="AU2" s="78">
        <f>AA2*AL2*AS2</f>
        <v>27492.658630136091</v>
      </c>
      <c r="AV2" s="78">
        <f>100 * AU2 / MAX(UnmetNeedsMuliplic)</f>
        <v>9.3401321765501031</v>
      </c>
      <c r="AW2" s="28">
        <f>IF(AV2&gt;0,LOG10(AV2),"")</f>
        <v>0.97035302217657871</v>
      </c>
      <c r="AX2" s="29">
        <f>RANK(AV2,UnmetNeedsMax100,0)</f>
        <v>61</v>
      </c>
      <c r="AY2" s="28">
        <f>IF(PERCENTRANK(UnmetNeedsMuliplic,AU2)&lt;0.95,AU2, PERCENTILE(UnmetNeedsMuliplic,0.95))</f>
        <v>27492.658630136091</v>
      </c>
      <c r="AZ2" s="28">
        <f xml:space="preserve"> 100 *AY2 / MAX(NeedsWinsor5High)</f>
        <v>53.626766912370577</v>
      </c>
      <c r="BA2" s="28">
        <v>0.60719573497772217</v>
      </c>
      <c r="BC2" s="34">
        <v>23919</v>
      </c>
      <c r="BD2" s="35">
        <f>BC2*BA2*AN2</f>
        <v>4823.11388517452</v>
      </c>
      <c r="BE2" s="35">
        <f xml:space="preserve"> 100  * BD2 / MAX(NeedsQuickDirty)</f>
        <v>25.660171416056787</v>
      </c>
      <c r="BF2" s="33">
        <f>RANK(BD2,NeedsQuickDirty,0)</f>
        <v>53</v>
      </c>
    </row>
    <row r="3" spans="1:58">
      <c r="A3" s="7">
        <v>2</v>
      </c>
      <c r="C3" s="11" t="s">
        <v>3</v>
      </c>
      <c r="D3" s="11" t="s">
        <v>7</v>
      </c>
      <c r="E3" s="11" t="s">
        <v>11</v>
      </c>
      <c r="F3" s="11" t="s">
        <v>15</v>
      </c>
      <c r="G3" s="11" t="s">
        <v>32</v>
      </c>
      <c r="H3" s="15" t="s">
        <v>50</v>
      </c>
      <c r="I3" s="11" t="s">
        <v>440</v>
      </c>
      <c r="J3" s="11">
        <v>60402000</v>
      </c>
      <c r="K3" s="11">
        <v>60402</v>
      </c>
      <c r="L3" s="12">
        <v>27197</v>
      </c>
      <c r="M3" s="12">
        <v>28633.083984375</v>
      </c>
      <c r="N3" s="13">
        <v>20.821000000000002</v>
      </c>
      <c r="P3" s="20">
        <v>27197</v>
      </c>
      <c r="Q3" s="20">
        <v>26910</v>
      </c>
      <c r="R3" s="20">
        <v>4809</v>
      </c>
      <c r="S3" s="20">
        <v>4809</v>
      </c>
      <c r="T3" s="20">
        <v>893</v>
      </c>
      <c r="U3" s="20">
        <v>893</v>
      </c>
      <c r="V3" s="21">
        <v>2.0183429587632418E-3</v>
      </c>
      <c r="W3" s="21">
        <v>5.2303844131529331E-3</v>
      </c>
      <c r="X3" s="21">
        <v>8.9423684403300285E-3</v>
      </c>
      <c r="Y3" s="21">
        <v>1.6023915959522128E-3</v>
      </c>
      <c r="Z3" s="51">
        <f>bv_affected*V3+bv_idpcumul*W3+bv_htotalimput*X3+bv_hpartialimput*Y3</f>
        <v>4.0058749609976074E-3</v>
      </c>
      <c r="AA3" s="51">
        <f>100 * Z3 / MAX(magnitudescore)</f>
        <v>9.3162809457022107</v>
      </c>
      <c r="AC3" s="23">
        <v>0.94985002279281616</v>
      </c>
      <c r="AD3" s="23">
        <v>0.93982189893722534</v>
      </c>
      <c r="AE3" s="23">
        <v>0.96442002058029175</v>
      </c>
      <c r="AF3" s="23">
        <v>0.94985002279281616</v>
      </c>
      <c r="AG3" s="23">
        <v>0.96442002058029175</v>
      </c>
      <c r="AH3" s="23">
        <v>3.1441936735063791E-3</v>
      </c>
      <c r="AI3" s="23">
        <v>7.0472164079546928E-3</v>
      </c>
      <c r="AJ3" s="23">
        <v>6.3459905795753002E-3</v>
      </c>
      <c r="AK3" s="76">
        <f>bv_rimputAffect*AH3+bv_ratioIDP*AI3+bv_rimputDamaged*AJ3</f>
        <v>5.7579322800971567E-3</v>
      </c>
      <c r="AL3" s="76">
        <f>100 * AK3 / MAX(intensityscore)</f>
        <v>87.426311257515508</v>
      </c>
      <c r="AN3" s="25">
        <v>0.37882000207901001</v>
      </c>
      <c r="AO3" s="25">
        <v>2.9446668922901154E-3</v>
      </c>
      <c r="AP3" s="25">
        <v>10.21659174499387</v>
      </c>
      <c r="AQ3" s="25">
        <v>2.8577388729900122E-3</v>
      </c>
      <c r="AR3" s="80">
        <f>bv_poverty*AO3+bv_TotalUW_Pc*AQ3</f>
        <v>2.9084526794496924E-3</v>
      </c>
      <c r="AS3" s="80">
        <f xml:space="preserve"> 100 * AR3 / MAX(preexistscore)</f>
        <v>43.255514837570075</v>
      </c>
      <c r="AU3" s="78">
        <f>AA3*AL3*AS3</f>
        <v>35231.10113090292</v>
      </c>
      <c r="AV3" s="78">
        <f>100 * AU3 / MAX(UnmetNeedsMuliplic)</f>
        <v>11.969127675681912</v>
      </c>
      <c r="AW3" s="28">
        <f>IF(AV3&gt;0,LOG10(AV3),"")</f>
        <v>1.0780624996593096</v>
      </c>
      <c r="AX3" s="29">
        <f>RANK(AV3,UnmetNeedsMax100,0)</f>
        <v>37</v>
      </c>
      <c r="AY3" s="28">
        <f>IF(PERCENTRANK(UnmetNeedsMuliplic,AU3)&lt;0.95,AU3, PERCENTILE(UnmetNeedsMuliplic,0.95))</f>
        <v>35231.10113090292</v>
      </c>
      <c r="AZ3" s="28">
        <f xml:space="preserve"> 100 *AY3 / MAX(NeedsWinsor5High)</f>
        <v>68.72125660273889</v>
      </c>
      <c r="BA3" s="28">
        <v>0.77258181571960449</v>
      </c>
      <c r="BC3" s="34">
        <v>27197</v>
      </c>
      <c r="BD3" s="35">
        <v>7959.73095703125</v>
      </c>
      <c r="BE3" s="35">
        <v>42.347759246826172</v>
      </c>
      <c r="BF3" s="33">
        <v>17</v>
      </c>
    </row>
    <row r="4" spans="1:58">
      <c r="A4" s="7">
        <v>3</v>
      </c>
      <c r="C4" s="11" t="s">
        <v>3</v>
      </c>
      <c r="D4" s="11" t="s">
        <v>7</v>
      </c>
      <c r="E4" s="11" t="s">
        <v>11</v>
      </c>
      <c r="F4" s="11" t="s">
        <v>15</v>
      </c>
      <c r="G4" s="11" t="s">
        <v>32</v>
      </c>
      <c r="H4" s="15" t="s">
        <v>51</v>
      </c>
      <c r="I4" s="11" t="s">
        <v>441</v>
      </c>
      <c r="J4" s="11">
        <v>60403000</v>
      </c>
      <c r="K4" s="11">
        <v>60403</v>
      </c>
      <c r="L4" s="12">
        <v>38063</v>
      </c>
      <c r="M4" s="12">
        <v>40072.84375</v>
      </c>
      <c r="N4" s="13">
        <v>27.859000000000002</v>
      </c>
      <c r="P4" s="20">
        <v>38063</v>
      </c>
      <c r="Q4" s="20">
        <v>37720</v>
      </c>
      <c r="R4" s="20">
        <v>4673</v>
      </c>
      <c r="S4" s="20">
        <v>4673</v>
      </c>
      <c r="T4" s="20">
        <v>3608</v>
      </c>
      <c r="U4" s="20">
        <v>3608</v>
      </c>
      <c r="V4" s="21">
        <v>2.8247302398085594E-3</v>
      </c>
      <c r="W4" s="21">
        <v>7.331478875130415E-3</v>
      </c>
      <c r="X4" s="21">
        <v>8.6894752457737923E-3</v>
      </c>
      <c r="Y4" s="21">
        <v>6.4741643145680428E-3</v>
      </c>
      <c r="Z4" s="51">
        <f>bv_affected*V4+bv_idpcumul*W4+bv_htotalimput*X4+bv_hpartialimput*Y4</f>
        <v>5.8708927288185801E-3</v>
      </c>
      <c r="AA4" s="51">
        <f>100 * Z4 / MAX(magnitudescore)</f>
        <v>13.65366782445281</v>
      </c>
      <c r="AC4" s="23">
        <v>0.94985002279281616</v>
      </c>
      <c r="AD4" s="23">
        <v>0.94128584861755371</v>
      </c>
      <c r="AE4" s="23">
        <v>1.0007799863815308</v>
      </c>
      <c r="AF4" s="23">
        <v>0.94985002279281616</v>
      </c>
      <c r="AG4" s="23">
        <v>1</v>
      </c>
      <c r="AH4" s="23">
        <v>3.1441936735063791E-3</v>
      </c>
      <c r="AI4" s="23">
        <v>7.0581939071416855E-3</v>
      </c>
      <c r="AJ4" s="23">
        <v>6.580110639333725E-3</v>
      </c>
      <c r="AK4" s="76">
        <f>bv_rimputAffect*AH4+bv_ratioIDP*AI4+bv_rimputDamaged*AJ4</f>
        <v>5.8561624316964302E-3</v>
      </c>
      <c r="AL4" s="76">
        <f>100 * AK4 / MAX(intensityscore)</f>
        <v>88.917801499294811</v>
      </c>
      <c r="AN4" s="25">
        <v>0.21740999817848206</v>
      </c>
      <c r="AO4" s="25">
        <v>1.6899848124012351E-3</v>
      </c>
      <c r="AP4" s="25">
        <v>2.7129463395172548</v>
      </c>
      <c r="AQ4" s="25">
        <v>7.5885310070589185E-4</v>
      </c>
      <c r="AR4" s="80">
        <f>bv_poverty*AO4+bv_TotalUW_Pc*AQ4</f>
        <v>1.3020753413089553E-3</v>
      </c>
      <c r="AS4" s="80">
        <f xml:space="preserve"> 100 * AR4 / MAX(preexistscore)</f>
        <v>19.364915112278979</v>
      </c>
      <c r="AU4" s="78">
        <f>AA4*AL4*AS4</f>
        <v>23510.055079153648</v>
      </c>
      <c r="AV4" s="78">
        <f>100 * AU4 / MAX(UnmetNeedsMuliplic)</f>
        <v>7.9871148466000923</v>
      </c>
      <c r="AW4" s="28">
        <f>IF(AV4&gt;0,LOG10(AV4),"")</f>
        <v>0.9023899291909655</v>
      </c>
      <c r="AX4" s="29">
        <f>RANK(AV4,UnmetNeedsMax100,0)</f>
        <v>70</v>
      </c>
      <c r="AY4" s="28">
        <f>IF(PERCENTRANK(UnmetNeedsMuliplic,AU4)&lt;0.95,AU4, PERCENTILE(UnmetNeedsMuliplic,0.95))</f>
        <v>23510.055079153648</v>
      </c>
      <c r="AZ4" s="28">
        <f xml:space="preserve"> 100 *AY4 / MAX(NeedsWinsor5High)</f>
        <v>45.858360254936379</v>
      </c>
      <c r="BA4" s="28">
        <v>0.53641813993453979</v>
      </c>
      <c r="BC4" s="34">
        <v>38063</v>
      </c>
      <c r="BD4" s="35">
        <v>4439.0087890625</v>
      </c>
      <c r="BE4" s="35">
        <v>23.616636276245117</v>
      </c>
      <c r="BF4" s="33">
        <v>61</v>
      </c>
    </row>
    <row r="5" spans="1:58">
      <c r="A5" s="7">
        <v>4</v>
      </c>
      <c r="C5" s="11" t="s">
        <v>3</v>
      </c>
      <c r="D5" s="11" t="s">
        <v>7</v>
      </c>
      <c r="E5" s="11" t="s">
        <v>11</v>
      </c>
      <c r="F5" s="11" t="s">
        <v>15</v>
      </c>
      <c r="G5" s="11" t="s">
        <v>32</v>
      </c>
      <c r="H5" s="15" t="s">
        <v>52</v>
      </c>
      <c r="I5" s="11" t="s">
        <v>442</v>
      </c>
      <c r="J5" s="11">
        <v>60404000</v>
      </c>
      <c r="K5" s="11">
        <v>60404</v>
      </c>
      <c r="L5" s="12">
        <v>30312</v>
      </c>
      <c r="M5" s="12">
        <v>31912.56640625</v>
      </c>
      <c r="N5" s="13">
        <v>24.321999999999999</v>
      </c>
      <c r="P5" s="20">
        <v>30312</v>
      </c>
      <c r="Q5" s="20">
        <v>30084</v>
      </c>
      <c r="R5" s="20">
        <v>3840</v>
      </c>
      <c r="S5" s="20">
        <v>3840</v>
      </c>
      <c r="T5" s="20">
        <v>2700</v>
      </c>
      <c r="U5" s="20">
        <v>2700</v>
      </c>
      <c r="V5" s="21">
        <v>2.2495132870972157E-3</v>
      </c>
      <c r="W5" s="21">
        <v>5.8473013341426849E-3</v>
      </c>
      <c r="X5" s="21">
        <v>7.1405060589313507E-3</v>
      </c>
      <c r="Y5" s="21">
        <v>4.8448569141328335E-3</v>
      </c>
      <c r="Z5" s="51">
        <f>bv_affected*V5+bv_idpcumul*W5+bv_htotalimput*X5+bv_hpartialimput*Y5</f>
        <v>4.6438407143577932E-3</v>
      </c>
      <c r="AA5" s="51">
        <f>100 * Z5 / MAX(magnitudescore)</f>
        <v>10.799968841581995</v>
      </c>
      <c r="AC5" s="23">
        <v>0.94985002279281616</v>
      </c>
      <c r="AD5" s="23">
        <v>0.94270074367523193</v>
      </c>
      <c r="AE5" s="23">
        <v>0.99247997999191284</v>
      </c>
      <c r="AF5" s="23">
        <v>0.94985002279281616</v>
      </c>
      <c r="AG5" s="23">
        <v>0.99247997999191284</v>
      </c>
      <c r="AH5" s="23">
        <v>3.1441936735063791E-3</v>
      </c>
      <c r="AI5" s="23">
        <v>7.0688030682504177E-3</v>
      </c>
      <c r="AJ5" s="23">
        <v>6.5306280739605427E-3</v>
      </c>
      <c r="AK5" s="76">
        <f>bv_rimputAffect*AH5+bv_ratioIDP*AI5+bv_rimputDamaged*AJ5</f>
        <v>5.8397775210905821E-3</v>
      </c>
      <c r="AL5" s="76">
        <f>100 * AK5 / MAX(intensityscore)</f>
        <v>88.669019084901905</v>
      </c>
      <c r="AN5" s="25">
        <v>0.34724000096321106</v>
      </c>
      <c r="AO5" s="25">
        <v>2.699187258258462E-3</v>
      </c>
      <c r="AP5" s="25">
        <v>6.7455621301775155</v>
      </c>
      <c r="AQ5" s="25">
        <v>1.8868382321670651E-3</v>
      </c>
      <c r="AR5" s="80">
        <f>bv_poverty*AO5+bv_TotalUW_Pc*AQ5</f>
        <v>2.3607626539887865E-3</v>
      </c>
      <c r="AS5" s="80">
        <f xml:space="preserve"> 100 * AR5 / MAX(preexistscore)</f>
        <v>35.110079228421419</v>
      </c>
      <c r="AU5" s="78">
        <f>AA5*AL5*AS5</f>
        <v>33622.206878267003</v>
      </c>
      <c r="AV5" s="78">
        <f>100 * AU5 / MAX(UnmetNeedsMuliplic)</f>
        <v>11.422535031446369</v>
      </c>
      <c r="AW5" s="28">
        <f>IF(AV5&gt;0,LOG10(AV5),"")</f>
        <v>1.0577624986551246</v>
      </c>
      <c r="AX5" s="29">
        <f>RANK(AV5,UnmetNeedsMax100,0)</f>
        <v>41</v>
      </c>
      <c r="AY5" s="28">
        <f>IF(PERCENTRANK(UnmetNeedsMuliplic,AU5)&lt;0.95,AU5, PERCENTILE(UnmetNeedsMuliplic,0.95))</f>
        <v>33622.206878267003</v>
      </c>
      <c r="AZ5" s="28">
        <f xml:space="preserve"> 100 *AY5 / MAX(NeedsWinsor5High)</f>
        <v>65.5829716433431</v>
      </c>
      <c r="BA5" s="28">
        <v>0.5535123348236084</v>
      </c>
      <c r="BC5" s="34">
        <v>30312</v>
      </c>
      <c r="BD5" s="35">
        <v>5826.015625</v>
      </c>
      <c r="BE5" s="35">
        <v>30.995861053466797</v>
      </c>
      <c r="BF5" s="33">
        <v>40</v>
      </c>
    </row>
    <row r="6" spans="1:58">
      <c r="A6" s="7">
        <v>5</v>
      </c>
      <c r="C6" s="11" t="s">
        <v>3</v>
      </c>
      <c r="D6" s="11" t="s">
        <v>7</v>
      </c>
      <c r="E6" s="11" t="s">
        <v>11</v>
      </c>
      <c r="F6" s="11" t="s">
        <v>15</v>
      </c>
      <c r="G6" s="11" t="s">
        <v>32</v>
      </c>
      <c r="H6" s="15" t="s">
        <v>53</v>
      </c>
      <c r="I6" s="11" t="s">
        <v>443</v>
      </c>
      <c r="J6" s="11">
        <v>60405000</v>
      </c>
      <c r="K6" s="11">
        <v>60405</v>
      </c>
      <c r="L6" s="12">
        <v>16962</v>
      </c>
      <c r="M6" s="12">
        <v>17857.64453125</v>
      </c>
      <c r="N6" s="13">
        <v>45.231000000000002</v>
      </c>
      <c r="P6" s="20">
        <v>16962</v>
      </c>
      <c r="Q6" s="20">
        <v>13800</v>
      </c>
      <c r="R6" s="20">
        <v>282</v>
      </c>
      <c r="S6" s="20">
        <v>282</v>
      </c>
      <c r="T6" s="20">
        <v>1914</v>
      </c>
      <c r="U6" s="20">
        <v>1914</v>
      </c>
      <c r="V6" s="21">
        <v>1.2587833916768432E-3</v>
      </c>
      <c r="W6" s="21">
        <v>2.6822483632713556E-3</v>
      </c>
      <c r="X6" s="21">
        <v>5.2438094280660152E-4</v>
      </c>
      <c r="Y6" s="21">
        <v>3.434465266764164E-3</v>
      </c>
      <c r="Z6" s="51">
        <f>bv_affected*V6+bv_idpcumul*W6+bv_htotalimput*X6+bv_hpartialimput*Y6</f>
        <v>1.9089881865889764E-3</v>
      </c>
      <c r="AA6" s="51">
        <f>100 * Z6 / MAX(magnitudescore)</f>
        <v>4.4396468790080439</v>
      </c>
      <c r="AC6" s="23">
        <v>0.94985002279281616</v>
      </c>
      <c r="AD6" s="23">
        <v>0.77277827262878418</v>
      </c>
      <c r="AE6" s="23">
        <v>0.59553998708724976</v>
      </c>
      <c r="AF6" s="23">
        <v>0.94985002279281616</v>
      </c>
      <c r="AG6" s="23">
        <v>0.59553998708724976</v>
      </c>
      <c r="AH6" s="23">
        <v>3.1441936735063791E-3</v>
      </c>
      <c r="AI6" s="23">
        <v>5.7946466840803623E-3</v>
      </c>
      <c r="AJ6" s="23">
        <v>3.9187190122902393E-3</v>
      </c>
      <c r="AK6" s="76">
        <f>bv_rimputAffect*AH6+bv_ratioIDP*AI6+bv_rimputDamaged*AJ6</f>
        <v>4.3540478968527169E-3</v>
      </c>
      <c r="AL6" s="76">
        <f>100 * AK6 / MAX(intensityscore)</f>
        <v>66.110250719022574</v>
      </c>
      <c r="AN6" s="25">
        <v>0.27072998881340027</v>
      </c>
      <c r="AO6" s="25">
        <v>2.1044549066573381E-3</v>
      </c>
      <c r="AP6" s="25">
        <v>4.6357615894039732</v>
      </c>
      <c r="AQ6" s="25">
        <v>1.2966942740604281E-3</v>
      </c>
      <c r="AR6" s="80">
        <f>bv_poverty*AO6+bv_TotalUW_Pc*AQ6</f>
        <v>1.7679418271174655E-3</v>
      </c>
      <c r="AS6" s="80">
        <f xml:space="preserve"> 100 * AR6 / MAX(preexistscore)</f>
        <v>26.293442721340664</v>
      </c>
      <c r="AU6" s="78">
        <f>AA6*AL6*AS6</f>
        <v>7717.2876239027746</v>
      </c>
      <c r="AV6" s="78">
        <f>100 * AU6 / MAX(UnmetNeedsMuliplic)</f>
        <v>2.6218085133714619</v>
      </c>
      <c r="AW6" s="28">
        <f>IF(AV6&gt;0,LOG10(AV6),"")</f>
        <v>0.41860096934378449</v>
      </c>
      <c r="AX6" s="29">
        <f>RANK(AV6,UnmetNeedsMax100,0)</f>
        <v>147</v>
      </c>
      <c r="AY6" s="28">
        <f>IF(PERCENTRANK(UnmetNeedsMuliplic,AU6)&lt;0.95,AU6, PERCENTILE(UnmetNeedsMuliplic,0.95))</f>
        <v>7717.2876239027746</v>
      </c>
      <c r="AZ6" s="28">
        <f xml:space="preserve"> 100 *AY6 / MAX(NeedsWinsor5High)</f>
        <v>15.053225305358824</v>
      </c>
      <c r="BA6" s="28">
        <v>7.2641156613826752E-2</v>
      </c>
      <c r="BC6" s="34">
        <v>16962</v>
      </c>
      <c r="BD6" s="35">
        <v>333.57705688476562</v>
      </c>
      <c r="BE6" s="35">
        <v>1.774713397026062</v>
      </c>
      <c r="BF6" s="33">
        <v>165</v>
      </c>
    </row>
    <row r="7" spans="1:58">
      <c r="A7" s="7">
        <v>6</v>
      </c>
      <c r="C7" s="11" t="s">
        <v>3</v>
      </c>
      <c r="D7" s="11" t="s">
        <v>7</v>
      </c>
      <c r="E7" s="11" t="s">
        <v>11</v>
      </c>
      <c r="F7" s="11" t="s">
        <v>15</v>
      </c>
      <c r="G7" s="11" t="s">
        <v>32</v>
      </c>
      <c r="H7" s="15" t="s">
        <v>54</v>
      </c>
      <c r="I7" s="11" t="s">
        <v>444</v>
      </c>
      <c r="J7" s="11">
        <v>60406000</v>
      </c>
      <c r="K7" s="11">
        <v>60406</v>
      </c>
      <c r="L7" s="12">
        <v>45279</v>
      </c>
      <c r="M7" s="12">
        <v>47669.87109375</v>
      </c>
      <c r="N7" s="13">
        <v>47.709000000000003</v>
      </c>
      <c r="P7" s="20">
        <v>45279</v>
      </c>
      <c r="Q7" s="20">
        <v>44850</v>
      </c>
      <c r="R7" s="20">
        <v>671</v>
      </c>
      <c r="S7" s="20">
        <v>671</v>
      </c>
      <c r="T7" s="20">
        <v>4284</v>
      </c>
      <c r="U7" s="20">
        <v>4284</v>
      </c>
      <c r="V7" s="21">
        <v>3.3602437470108271E-3</v>
      </c>
      <c r="W7" s="21">
        <v>8.7173068895936012E-3</v>
      </c>
      <c r="X7" s="21">
        <v>1.2477290583774447E-3</v>
      </c>
      <c r="Y7" s="21">
        <v>7.6871728524565697E-3</v>
      </c>
      <c r="Z7" s="51">
        <f>bv_affected*V7+bv_idpcumul*W7+bv_htotalimput*X7+bv_hpartialimput*Y7</f>
        <v>4.9261675002402628E-3</v>
      </c>
      <c r="AA7" s="51">
        <f>100 * Z7 / MAX(magnitudescore)</f>
        <v>11.456563388687673</v>
      </c>
      <c r="AC7" s="23">
        <v>0.94985002279281616</v>
      </c>
      <c r="AD7" s="23">
        <v>0.94084584712982178</v>
      </c>
      <c r="AE7" s="23">
        <v>0.50339001417160034</v>
      </c>
      <c r="AF7" s="23">
        <v>0.94985002279281616</v>
      </c>
      <c r="AG7" s="23">
        <v>0.50339001417160034</v>
      </c>
      <c r="AH7" s="23">
        <v>3.1441936735063791E-3</v>
      </c>
      <c r="AI7" s="23">
        <v>7.0548942312598228E-3</v>
      </c>
      <c r="AJ7" s="23">
        <v>3.3123618923127651E-3</v>
      </c>
      <c r="AK7" s="76">
        <f>bv_rimputAffect*AH7+bv_ratioIDP*AI7+bv_rimputDamaged*AJ7</f>
        <v>4.5358553222380575E-3</v>
      </c>
      <c r="AL7" s="76">
        <f>100 * AK7 / MAX(intensityscore)</f>
        <v>68.870747332643418</v>
      </c>
      <c r="AN7" s="25">
        <v>0.30976000428199768</v>
      </c>
      <c r="AO7" s="25">
        <v>2.4078455753624439E-3</v>
      </c>
      <c r="AP7" s="25">
        <v>4.2610885144295949</v>
      </c>
      <c r="AQ7" s="25">
        <v>1.1918924283236265E-3</v>
      </c>
      <c r="AR7" s="80">
        <f>bv_poverty*AO7+bv_TotalUW_Pc*AQ7</f>
        <v>1.9012794943060727E-3</v>
      </c>
      <c r="AS7" s="80">
        <f xml:space="preserve"> 100 * AR7 / MAX(preexistscore)</f>
        <v>28.276486654713192</v>
      </c>
      <c r="AU7" s="78">
        <f>AA7*AL7*AS7</f>
        <v>22310.772384465636</v>
      </c>
      <c r="AV7" s="78">
        <f>100 * AU7 / MAX(UnmetNeedsMuliplic)</f>
        <v>7.579680300668012</v>
      </c>
      <c r="AW7" s="28">
        <f>IF(AV7&gt;0,LOG10(AV7),"")</f>
        <v>0.87965088814078496</v>
      </c>
      <c r="AX7" s="29">
        <f>RANK(AV7,UnmetNeedsMax100,0)</f>
        <v>76</v>
      </c>
      <c r="AY7" s="28">
        <f>IF(PERCENTRANK(UnmetNeedsMuliplic,AU7)&lt;0.95,AU7, PERCENTILE(UnmetNeedsMuliplic,0.95))</f>
        <v>22310.772384465636</v>
      </c>
      <c r="AZ7" s="28">
        <f xml:space="preserve"> 100 *AY7 / MAX(NeedsWinsor5High)</f>
        <v>43.519057447037824</v>
      </c>
      <c r="BA7" s="28">
        <v>6.4749494194984436E-2</v>
      </c>
      <c r="BC7" s="34">
        <v>45279</v>
      </c>
      <c r="BD7" s="35">
        <v>908.15203857421875</v>
      </c>
      <c r="BE7" s="35">
        <v>4.8315958976745605</v>
      </c>
      <c r="BF7" s="33">
        <v>134</v>
      </c>
    </row>
    <row r="8" spans="1:58">
      <c r="A8" s="7">
        <v>7</v>
      </c>
      <c r="C8" s="11" t="s">
        <v>3</v>
      </c>
      <c r="D8" s="11" t="s">
        <v>7</v>
      </c>
      <c r="E8" s="11" t="s">
        <v>11</v>
      </c>
      <c r="F8" s="11" t="s">
        <v>15</v>
      </c>
      <c r="G8" s="11" t="s">
        <v>32</v>
      </c>
      <c r="H8" s="15" t="s">
        <v>55</v>
      </c>
      <c r="I8" s="11" t="s">
        <v>445</v>
      </c>
      <c r="J8" s="11">
        <v>60407000</v>
      </c>
      <c r="K8" s="11">
        <v>60407</v>
      </c>
      <c r="L8" s="12">
        <v>74619</v>
      </c>
      <c r="M8" s="12">
        <v>78559.109375</v>
      </c>
      <c r="N8" s="13">
        <v>38.363999999999997</v>
      </c>
      <c r="P8" s="20">
        <v>74619</v>
      </c>
      <c r="Q8" s="20">
        <v>47081</v>
      </c>
      <c r="R8" s="20">
        <v>2717</v>
      </c>
      <c r="S8" s="20">
        <v>2717</v>
      </c>
      <c r="T8" s="20">
        <v>7242</v>
      </c>
      <c r="U8" s="20">
        <v>7242</v>
      </c>
      <c r="V8" s="21">
        <v>5.5376230739057064E-3</v>
      </c>
      <c r="W8" s="21">
        <v>9.1509371995925903E-3</v>
      </c>
      <c r="X8" s="21">
        <v>5.0522801466286182E-3</v>
      </c>
      <c r="Y8" s="21">
        <v>1.2994983233511448E-2</v>
      </c>
      <c r="Z8" s="51">
        <f>bv_affected*V8+bv_idpcumul*W8+bv_htotalimput*X8+bv_hpartialimput*Y8</f>
        <v>8.0147732562385506E-3</v>
      </c>
      <c r="AA8" s="51">
        <f>100 * Z8 / MAX(magnitudescore)</f>
        <v>18.639593122153737</v>
      </c>
      <c r="AC8" s="23">
        <v>0.94985002279281616</v>
      </c>
      <c r="AD8" s="23">
        <v>0.59930670261383057</v>
      </c>
      <c r="AE8" s="23">
        <v>0.61394000053405762</v>
      </c>
      <c r="AF8" s="23">
        <v>0.94985002279281616</v>
      </c>
      <c r="AG8" s="23">
        <v>0.61394000053405762</v>
      </c>
      <c r="AH8" s="23">
        <v>3.1441936735063791E-3</v>
      </c>
      <c r="AI8" s="23">
        <v>4.493876826018095E-3</v>
      </c>
      <c r="AJ8" s="23">
        <v>4.0397932752966881E-3</v>
      </c>
      <c r="AK8" s="76">
        <f>bv_rimputAffect*AH8+bv_ratioIDP*AI8+bv_rimputDamaged*AJ8</f>
        <v>3.9626149798743428E-3</v>
      </c>
      <c r="AL8" s="76">
        <f>100 * AK8 / MAX(intensityscore)</f>
        <v>60.166878277064797</v>
      </c>
      <c r="AN8" s="25">
        <v>0.16132000088691711</v>
      </c>
      <c r="AO8" s="25">
        <v>1.2539825402200222E-3</v>
      </c>
      <c r="AP8" s="25">
        <v>2.0808878454807385</v>
      </c>
      <c r="AQ8" s="25">
        <v>5.8205652749165893E-4</v>
      </c>
      <c r="AR8" s="80">
        <f>bv_poverty*AO8+bv_TotalUW_Pc*AQ8</f>
        <v>9.7405816331738607E-4</v>
      </c>
      <c r="AS8" s="80">
        <f xml:space="preserve"> 100 * AR8 / MAX(preexistscore)</f>
        <v>14.486530117451832</v>
      </c>
      <c r="AU8" s="78">
        <f>AA8*AL8*AS8</f>
        <v>16246.442606004819</v>
      </c>
      <c r="AV8" s="78">
        <f>100 * AU8 / MAX(UnmetNeedsMuliplic)</f>
        <v>5.5194342380727752</v>
      </c>
      <c r="AW8" s="28">
        <f>IF(AV8&gt;0,LOG10(AV8),"")</f>
        <v>0.74189456325898584</v>
      </c>
      <c r="AX8" s="29">
        <f>RANK(AV8,UnmetNeedsMax100,0)</f>
        <v>101</v>
      </c>
      <c r="AY8" s="28">
        <f>IF(PERCENTRANK(UnmetNeedsMuliplic,AU8)&lt;0.95,AU8, PERCENTILE(UnmetNeedsMuliplic,0.95))</f>
        <v>16246.442606004819</v>
      </c>
      <c r="AZ8" s="28">
        <f xml:space="preserve"> 100 *AY8 / MAX(NeedsWinsor5High)</f>
        <v>31.690066883251955</v>
      </c>
      <c r="BA8" s="28">
        <v>0.15909294784069061</v>
      </c>
      <c r="BC8" s="34">
        <v>74619</v>
      </c>
      <c r="BD8" s="35">
        <v>1915.0872802734375</v>
      </c>
      <c r="BE8" s="35">
        <v>10.188742637634277</v>
      </c>
      <c r="BF8" s="33">
        <v>108</v>
      </c>
    </row>
    <row r="9" spans="1:58">
      <c r="A9" s="7">
        <v>8</v>
      </c>
      <c r="C9" s="11" t="s">
        <v>3</v>
      </c>
      <c r="D9" s="11" t="s">
        <v>7</v>
      </c>
      <c r="E9" s="11" t="s">
        <v>11</v>
      </c>
      <c r="F9" s="11" t="s">
        <v>15</v>
      </c>
      <c r="G9" s="11" t="s">
        <v>32</v>
      </c>
      <c r="H9" s="15" t="s">
        <v>56</v>
      </c>
      <c r="I9" s="11" t="s">
        <v>446</v>
      </c>
      <c r="J9" s="11">
        <v>60408000</v>
      </c>
      <c r="K9" s="11">
        <v>60408</v>
      </c>
      <c r="L9" s="12">
        <v>14518</v>
      </c>
      <c r="M9" s="12">
        <v>15284.5947265625</v>
      </c>
      <c r="N9" s="13">
        <v>36.563000000000002</v>
      </c>
      <c r="P9" s="20">
        <v>14518</v>
      </c>
      <c r="Q9" s="20">
        <v>13294</v>
      </c>
      <c r="R9" s="20">
        <v>768</v>
      </c>
      <c r="S9" s="20">
        <v>768</v>
      </c>
      <c r="T9" s="20">
        <v>2122</v>
      </c>
      <c r="U9" s="20">
        <v>2122</v>
      </c>
      <c r="V9" s="21">
        <v>1.0774093680083752E-3</v>
      </c>
      <c r="W9" s="21">
        <v>2.5838993024080992E-3</v>
      </c>
      <c r="X9" s="21">
        <v>1.4281012117862701E-3</v>
      </c>
      <c r="Y9" s="21">
        <v>3.8076986093074083E-3</v>
      </c>
      <c r="Z9" s="51">
        <f>bv_affected*V9+bv_idpcumul*W9+bv_htotalimput*X9+bv_hpartialimput*Y9</f>
        <v>2.1342359565664085E-3</v>
      </c>
      <c r="AA9" s="51">
        <f>100 * Z9 / MAX(magnitudescore)</f>
        <v>4.9634953585372372</v>
      </c>
      <c r="AC9" s="23">
        <v>0.94985002279281616</v>
      </c>
      <c r="AD9" s="23">
        <v>0.86976462602615356</v>
      </c>
      <c r="AE9" s="23">
        <v>0.91569000482559204</v>
      </c>
      <c r="AF9" s="23">
        <v>0.94985002279281616</v>
      </c>
      <c r="AG9" s="23">
        <v>0.91569000482559204</v>
      </c>
      <c r="AH9" s="23">
        <v>3.1441936735063791E-3</v>
      </c>
      <c r="AI9" s="23">
        <v>6.521894596517086E-3</v>
      </c>
      <c r="AJ9" s="23">
        <v>6.0253413394093513E-3</v>
      </c>
      <c r="AK9" s="76">
        <f>bv_rimputAffect*AH9+bv_ratioIDP*AI9+bv_rimputDamaged*AJ9</f>
        <v>5.4506647486705336E-3</v>
      </c>
      <c r="AL9" s="76">
        <f>100 * AK9 / MAX(intensityscore)</f>
        <v>82.760874858638815</v>
      </c>
      <c r="AN9" s="25">
        <v>0.22301000356674194</v>
      </c>
      <c r="AO9" s="25">
        <v>1.7335150623694062E-3</v>
      </c>
      <c r="AP9" s="25">
        <v>2.1090534979423872</v>
      </c>
      <c r="AQ9" s="25">
        <v>5.8993493439629674E-4</v>
      </c>
      <c r="AR9" s="80">
        <f>bv_poverty*AO9+bv_TotalUW_Pc*AQ9</f>
        <v>1.257099581055809E-3</v>
      </c>
      <c r="AS9" s="80">
        <f xml:space="preserve"> 100 * AR9 / MAX(preexistscore)</f>
        <v>18.696020040096105</v>
      </c>
      <c r="AU9" s="78">
        <f>AA9*AL9*AS9</f>
        <v>7680.0112801508167</v>
      </c>
      <c r="AV9" s="78">
        <f>100 * AU9 / MAX(UnmetNeedsMuliplic)</f>
        <v>2.6091445516067684</v>
      </c>
      <c r="AW9" s="28">
        <f>IF(AV9&gt;0,LOG10(AV9),"")</f>
        <v>0.4164981405130716</v>
      </c>
      <c r="AX9" s="29">
        <f>RANK(AV9,UnmetNeedsMax100,0)</f>
        <v>150</v>
      </c>
      <c r="AY9" s="28">
        <f>IF(PERCENTRANK(UnmetNeedsMuliplic,AU9)&lt;0.95,AU9, PERCENTILE(UnmetNeedsMuliplic,0.95))</f>
        <v>7680.0112801508167</v>
      </c>
      <c r="AZ9" s="28">
        <f xml:space="preserve"> 100 *AY9 / MAX(NeedsWinsor5High)</f>
        <v>14.980514629224341</v>
      </c>
      <c r="BA9" s="28">
        <v>0.23113468289375305</v>
      </c>
      <c r="BC9" s="34">
        <v>14518</v>
      </c>
      <c r="BD9" s="35">
        <v>748.3353271484375</v>
      </c>
      <c r="BE9" s="35">
        <v>3.9813308715820313</v>
      </c>
      <c r="BF9" s="33">
        <v>141</v>
      </c>
    </row>
    <row r="10" spans="1:58">
      <c r="A10" s="7">
        <v>9</v>
      </c>
      <c r="C10" s="11" t="s">
        <v>3</v>
      </c>
      <c r="D10" s="11" t="s">
        <v>7</v>
      </c>
      <c r="E10" s="11" t="s">
        <v>11</v>
      </c>
      <c r="F10" s="11" t="s">
        <v>15</v>
      </c>
      <c r="G10" s="11" t="s">
        <v>32</v>
      </c>
      <c r="H10" s="15" t="s">
        <v>57</v>
      </c>
      <c r="I10" s="11" t="s">
        <v>447</v>
      </c>
      <c r="J10" s="11">
        <v>60409000</v>
      </c>
      <c r="K10" s="11">
        <v>60409</v>
      </c>
      <c r="L10" s="12">
        <v>28005</v>
      </c>
      <c r="M10" s="12">
        <v>29483.75</v>
      </c>
      <c r="N10" s="13">
        <v>7.7619999999999996</v>
      </c>
      <c r="P10" s="20">
        <v>28005</v>
      </c>
      <c r="Q10" s="20">
        <v>24799</v>
      </c>
      <c r="R10" s="20">
        <v>3122</v>
      </c>
      <c r="S10" s="20">
        <v>3122</v>
      </c>
      <c r="T10" s="20">
        <v>1450</v>
      </c>
      <c r="U10" s="20">
        <v>1450</v>
      </c>
      <c r="V10" s="21">
        <v>2.0783061627298594E-3</v>
      </c>
      <c r="W10" s="21">
        <v>4.8200781457126141E-3</v>
      </c>
      <c r="X10" s="21">
        <v>5.8053801767528057E-3</v>
      </c>
      <c r="Y10" s="21">
        <v>2.6018675416707993E-3</v>
      </c>
      <c r="Z10" s="51">
        <f>bv_affected*V10+bv_idpcumul*W10+bv_htotalimput*X10+bv_hpartialimput*Y10</f>
        <v>3.5156332584796472E-3</v>
      </c>
      <c r="AA10" s="51">
        <f>100 * Z10 / MAX(magnitudescore)</f>
        <v>8.1761481466446781</v>
      </c>
      <c r="AC10" s="23">
        <v>0.94985002279281616</v>
      </c>
      <c r="AD10" s="23">
        <v>0.84110736846923828</v>
      </c>
      <c r="AE10" s="23">
        <v>0.75098001956939697</v>
      </c>
      <c r="AF10" s="23">
        <v>0.94985002279281616</v>
      </c>
      <c r="AG10" s="23">
        <v>0.75098001956939697</v>
      </c>
      <c r="AH10" s="23">
        <v>3.1441936735063791E-3</v>
      </c>
      <c r="AI10" s="23">
        <v>6.3070096075534821E-3</v>
      </c>
      <c r="AJ10" s="23">
        <v>4.9415314570069313E-3</v>
      </c>
      <c r="AK10" s="76">
        <f>bv_rimputAffect*AH10+bv_ratioIDP*AI10+bv_rimputDamaged*AJ10</f>
        <v>4.9403921303804964E-3</v>
      </c>
      <c r="AL10" s="76">
        <f>100 * AK10 / MAX(intensityscore)</f>
        <v>75.013084404934574</v>
      </c>
      <c r="AN10" s="25">
        <v>0.53404998779296875</v>
      </c>
      <c r="AO10" s="25">
        <v>4.1513103060424328E-3</v>
      </c>
      <c r="AP10" s="25">
        <v>1.3018065887353878</v>
      </c>
      <c r="AQ10" s="25">
        <v>3.6413545603863895E-4</v>
      </c>
      <c r="AR10" s="80">
        <f>bv_poverty*AO10+bv_TotalUW_Pc*AQ10</f>
        <v>2.5735732635308525E-3</v>
      </c>
      <c r="AS10" s="80">
        <f xml:space="preserve"> 100 * AR10 / MAX(preexistscore)</f>
        <v>38.275072265330962</v>
      </c>
      <c r="AU10" s="78">
        <f>AA10*AL10*AS10</f>
        <v>23474.794255865749</v>
      </c>
      <c r="AV10" s="78">
        <f>100 * AU10 / MAX(UnmetNeedsMuliplic)</f>
        <v>7.9751356213605975</v>
      </c>
      <c r="AW10" s="28">
        <f>IF(AV10&gt;0,LOG10(AV10),"")</f>
        <v>0.90173807719727184</v>
      </c>
      <c r="AX10" s="29">
        <f>RANK(AV10,UnmetNeedsMax100,0)</f>
        <v>71</v>
      </c>
      <c r="AY10" s="28">
        <f>IF(PERCENTRANK(UnmetNeedsMuliplic,AU10)&lt;0.95,AU10, PERCENTILE(UnmetNeedsMuliplic,0.95))</f>
        <v>23474.794255865749</v>
      </c>
      <c r="AZ10" s="28">
        <f xml:space="preserve"> 100 *AY10 / MAX(NeedsWinsor5High)</f>
        <v>45.789581022740705</v>
      </c>
      <c r="BA10" s="28">
        <v>0.4870886504650116</v>
      </c>
      <c r="BC10" s="34">
        <v>28005</v>
      </c>
      <c r="BD10" s="35">
        <v>7284.93212890625</v>
      </c>
      <c r="BE10" s="35">
        <v>38.757659912109375</v>
      </c>
      <c r="BF10" s="33">
        <v>24</v>
      </c>
    </row>
    <row r="11" spans="1:58">
      <c r="A11" s="7">
        <v>10</v>
      </c>
      <c r="C11" s="11" t="s">
        <v>3</v>
      </c>
      <c r="D11" s="11" t="s">
        <v>7</v>
      </c>
      <c r="E11" s="11" t="s">
        <v>11</v>
      </c>
      <c r="F11" s="11" t="s">
        <v>15</v>
      </c>
      <c r="G11" s="11" t="s">
        <v>32</v>
      </c>
      <c r="H11" s="15" t="s">
        <v>58</v>
      </c>
      <c r="I11" s="11" t="s">
        <v>448</v>
      </c>
      <c r="J11" s="11">
        <v>60410000</v>
      </c>
      <c r="K11" s="11">
        <v>60410</v>
      </c>
      <c r="L11" s="12">
        <v>18168</v>
      </c>
      <c r="M11" s="12">
        <v>19127.326171875</v>
      </c>
      <c r="N11" s="13">
        <v>12.067</v>
      </c>
      <c r="P11" s="20">
        <v>18168</v>
      </c>
      <c r="Q11" s="20">
        <v>17710</v>
      </c>
      <c r="R11" s="20">
        <v>2138</v>
      </c>
      <c r="S11" s="20">
        <v>2138</v>
      </c>
      <c r="T11" s="20">
        <v>1426</v>
      </c>
      <c r="U11" s="20">
        <v>1426</v>
      </c>
      <c r="V11" s="21">
        <v>1.3482830254361033E-3</v>
      </c>
      <c r="W11" s="21">
        <v>3.4422187600284815E-3</v>
      </c>
      <c r="X11" s="21">
        <v>3.9756256155669689E-3</v>
      </c>
      <c r="Y11" s="21">
        <v>2.5588022544980049E-3</v>
      </c>
      <c r="Z11" s="51">
        <f>bv_affected*V11+bv_idpcumul*W11+bv_htotalimput*X11+bv_hpartialimput*Y11</f>
        <v>2.6123824999085628E-3</v>
      </c>
      <c r="AA11" s="51">
        <f>100 * Z11 / MAX(magnitudescore)</f>
        <v>6.0754989967842343</v>
      </c>
      <c r="AC11" s="23">
        <v>0.94985002279281616</v>
      </c>
      <c r="AD11" s="23">
        <v>0.92590045928955078</v>
      </c>
      <c r="AE11" s="23">
        <v>0.90237998962402344</v>
      </c>
      <c r="AF11" s="23">
        <v>0.94985002279281616</v>
      </c>
      <c r="AG11" s="23">
        <v>0.90237998962402344</v>
      </c>
      <c r="AH11" s="23">
        <v>3.1441936735063791E-3</v>
      </c>
      <c r="AI11" s="23">
        <v>6.9428272545337677E-3</v>
      </c>
      <c r="AJ11" s="23">
        <v>5.9377602301537991E-3</v>
      </c>
      <c r="AK11" s="76">
        <f>bv_rimputAffect*AH11+bv_ratioIDP*AI11+bv_rimputDamaged*AJ11</f>
        <v>5.5577939596027134E-3</v>
      </c>
      <c r="AL11" s="76">
        <f>100 * AK11 / MAX(intensityscore)</f>
        <v>84.387485121510949</v>
      </c>
      <c r="AN11" s="25">
        <v>0.47064998745918274</v>
      </c>
      <c r="AO11" s="25">
        <v>3.6584853660315275E-3</v>
      </c>
      <c r="AP11" s="25">
        <v>5.7543520309477758</v>
      </c>
      <c r="AQ11" s="25">
        <v>1.6095814062282443E-3</v>
      </c>
      <c r="AR11" s="80">
        <f>bv_poverty*AO11+bv_TotalUW_Pc*AQ11</f>
        <v>2.8049119763774799E-3</v>
      </c>
      <c r="AS11" s="80">
        <f xml:space="preserve"> 100 * AR11 / MAX(preexistscore)</f>
        <v>41.715621666992533</v>
      </c>
      <c r="AU11" s="78">
        <f>AA11*AL11*AS11</f>
        <v>21387.43575335891</v>
      </c>
      <c r="AV11" s="78">
        <f>100 * AU11 / MAX(UnmetNeedsMuliplic)</f>
        <v>7.265993425418559</v>
      </c>
      <c r="AW11" s="28">
        <f>IF(AV11&gt;0,LOG10(AV11),"")</f>
        <v>0.86129500055866226</v>
      </c>
      <c r="AX11" s="29">
        <f>RANK(AV11,UnmetNeedsMax100,0)</f>
        <v>78</v>
      </c>
      <c r="AY11" s="28">
        <f>IF(PERCENTRANK(UnmetNeedsMuliplic,AU11)&lt;0.95,AU11, PERCENTILE(UnmetNeedsMuliplic,0.95))</f>
        <v>21387.43575335891</v>
      </c>
      <c r="AZ11" s="28">
        <f xml:space="preserve"> 100 *AY11 / MAX(NeedsWinsor5High)</f>
        <v>41.718010885329996</v>
      </c>
      <c r="BA11" s="28">
        <v>0.51417535543441772</v>
      </c>
      <c r="BC11" s="34">
        <v>18168</v>
      </c>
      <c r="BD11" s="35">
        <v>4396.5947265625</v>
      </c>
      <c r="BE11" s="35">
        <v>23.390983581542969</v>
      </c>
      <c r="BF11" s="33">
        <v>64</v>
      </c>
    </row>
    <row r="12" spans="1:58">
      <c r="A12" s="7">
        <v>11</v>
      </c>
      <c r="C12" s="11" t="s">
        <v>3</v>
      </c>
      <c r="D12" s="11" t="s">
        <v>7</v>
      </c>
      <c r="E12" s="11" t="s">
        <v>11</v>
      </c>
      <c r="F12" s="11" t="s">
        <v>15</v>
      </c>
      <c r="G12" s="11" t="s">
        <v>32</v>
      </c>
      <c r="H12" s="15" t="s">
        <v>59</v>
      </c>
      <c r="I12" s="11" t="s">
        <v>449</v>
      </c>
      <c r="J12" s="11">
        <v>60411000</v>
      </c>
      <c r="K12" s="11">
        <v>60411</v>
      </c>
      <c r="L12" s="12">
        <v>25461</v>
      </c>
      <c r="M12" s="12">
        <v>26805.41796875</v>
      </c>
      <c r="N12" s="13">
        <v>39.037999999999997</v>
      </c>
      <c r="P12" s="20">
        <v>25461</v>
      </c>
      <c r="Q12" s="20">
        <v>19762</v>
      </c>
      <c r="R12" s="20">
        <v>1144</v>
      </c>
      <c r="S12" s="20">
        <v>1144</v>
      </c>
      <c r="T12" s="20">
        <v>3152</v>
      </c>
      <c r="U12" s="20">
        <v>3152</v>
      </c>
      <c r="V12" s="21">
        <v>1.8895110115408897E-3</v>
      </c>
      <c r="W12" s="21">
        <v>3.8410574197769165E-3</v>
      </c>
      <c r="X12" s="21">
        <v>2.1272758021950722E-3</v>
      </c>
      <c r="Y12" s="21">
        <v>5.655921995639801E-3</v>
      </c>
      <c r="Z12" s="51">
        <f>bv_affected*V12+bv_idpcumul*W12+bv_htotalimput*X12+bv_hpartialimput*Y12</f>
        <v>3.2707594905048609E-3</v>
      </c>
      <c r="AA12" s="51">
        <f>100 * Z12 / MAX(magnitudescore)</f>
        <v>7.6066563774563374</v>
      </c>
      <c r="AC12" s="23">
        <v>0.94985002279281616</v>
      </c>
      <c r="AD12" s="23">
        <v>0.73723900318145752</v>
      </c>
      <c r="AE12" s="23">
        <v>0.77614998817443848</v>
      </c>
      <c r="AF12" s="23">
        <v>0.94985002279281616</v>
      </c>
      <c r="AG12" s="23">
        <v>0.77614998817443848</v>
      </c>
      <c r="AH12" s="23">
        <v>3.1441936735063791E-3</v>
      </c>
      <c r="AI12" s="23">
        <v>5.5281566455960274E-3</v>
      </c>
      <c r="AJ12" s="23">
        <v>5.1071527414023876E-3</v>
      </c>
      <c r="AK12" s="76">
        <f>bv_rimputAffect*AH12+bv_ratioIDP*AI12+bv_rimputDamaged*AJ12</f>
        <v>4.7436117152683428E-3</v>
      </c>
      <c r="AL12" s="76">
        <f>100 * AK12 / MAX(intensityscore)</f>
        <v>72.025243460635039</v>
      </c>
      <c r="AN12" s="25">
        <v>0.3775399923324585</v>
      </c>
      <c r="AO12" s="25">
        <v>2.9347171075642109E-3</v>
      </c>
      <c r="AP12" s="25">
        <v>5.8174224343675416</v>
      </c>
      <c r="AQ12" s="25">
        <v>1.6272231005132198E-3</v>
      </c>
      <c r="AR12" s="80">
        <f>bv_poverty*AO12+bv_TotalUW_Pc*AQ12</f>
        <v>2.3900151042267679E-3</v>
      </c>
      <c r="AS12" s="80">
        <f xml:space="preserve"> 100 * AR12 / MAX(preexistscore)</f>
        <v>35.545131792365382</v>
      </c>
      <c r="AU12" s="78">
        <f>AA12*AL12*AS12</f>
        <v>19474.156764262247</v>
      </c>
      <c r="AV12" s="78">
        <f>100 * AU12 / MAX(UnmetNeedsMuliplic)</f>
        <v>6.6159915871390664</v>
      </c>
      <c r="AW12" s="28">
        <f>IF(AV12&gt;0,LOG10(AV12),"")</f>
        <v>0.82059494429820801</v>
      </c>
      <c r="AX12" s="29">
        <f>RANK(AV12,UnmetNeedsMax100,0)</f>
        <v>86</v>
      </c>
      <c r="AY12" s="28">
        <f>IF(PERCENTRANK(UnmetNeedsMuliplic,AU12)&lt;0.95,AU12, PERCENTILE(UnmetNeedsMuliplic,0.95))</f>
        <v>19474.156764262247</v>
      </c>
      <c r="AZ12" s="28">
        <f xml:space="preserve"> 100 *AY12 / MAX(NeedsWinsor5High)</f>
        <v>37.98599763164799</v>
      </c>
      <c r="BA12" s="28">
        <v>0.19631852209568024</v>
      </c>
      <c r="BC12" s="34">
        <v>25461</v>
      </c>
      <c r="BD12" s="35">
        <v>1887.1207275390625</v>
      </c>
      <c r="BE12" s="35">
        <v>10.03995418548584</v>
      </c>
      <c r="BF12" s="33">
        <v>109</v>
      </c>
    </row>
    <row r="13" spans="1:58">
      <c r="A13" s="7">
        <v>12</v>
      </c>
      <c r="C13" s="11" t="s">
        <v>3</v>
      </c>
      <c r="D13" s="11" t="s">
        <v>7</v>
      </c>
      <c r="E13" s="11" t="s">
        <v>11</v>
      </c>
      <c r="F13" s="11" t="s">
        <v>15</v>
      </c>
      <c r="G13" s="11" t="s">
        <v>32</v>
      </c>
      <c r="H13" s="15" t="s">
        <v>60</v>
      </c>
      <c r="I13" s="11" t="s">
        <v>450</v>
      </c>
      <c r="J13" s="11">
        <v>60412000</v>
      </c>
      <c r="K13" s="11">
        <v>60412</v>
      </c>
      <c r="L13" s="12">
        <v>45811</v>
      </c>
      <c r="M13" s="12">
        <v>48229.9609375</v>
      </c>
      <c r="N13" s="13">
        <v>51.935000000000002</v>
      </c>
      <c r="P13" s="20">
        <v>45811</v>
      </c>
      <c r="Q13" s="20">
        <v>3303</v>
      </c>
      <c r="R13" s="20">
        <v>158</v>
      </c>
      <c r="S13" s="20">
        <v>158</v>
      </c>
      <c r="T13" s="20">
        <v>441</v>
      </c>
      <c r="U13" s="20">
        <v>441</v>
      </c>
      <c r="V13" s="21">
        <v>3.3997246064245701E-3</v>
      </c>
      <c r="W13" s="21">
        <v>6.4199033658951521E-4</v>
      </c>
      <c r="X13" s="21">
        <v>2.9380209161899984E-4</v>
      </c>
      <c r="Y13" s="21">
        <v>7.9132663086056709E-4</v>
      </c>
      <c r="Z13" s="51">
        <f>bv_affected*V13+bv_idpcumul*W13+bv_htotalimput*X13+bv_hpartialimput*Y13</f>
        <v>1.544869120363728E-3</v>
      </c>
      <c r="AA13" s="51">
        <f>100 * Z13 / MAX(magnitudescore)</f>
        <v>3.5928317508103396</v>
      </c>
      <c r="AC13" s="23">
        <v>0.94985002279281616</v>
      </c>
      <c r="AD13" s="23">
        <v>6.8484403192996979E-2</v>
      </c>
      <c r="AE13" s="23">
        <v>6.015000119805336E-2</v>
      </c>
      <c r="AF13" s="23">
        <v>0.94985002279281616</v>
      </c>
      <c r="AG13" s="23">
        <v>6.015000119805336E-2</v>
      </c>
      <c r="AH13" s="23">
        <v>3.1441936735063791E-3</v>
      </c>
      <c r="AI13" s="23">
        <v>5.1352754235267639E-4</v>
      </c>
      <c r="AJ13" s="23">
        <v>3.9579367148689926E-4</v>
      </c>
      <c r="AK13" s="76">
        <f>bv_rimputAffect*AH13+bv_ratioIDP*AI13+bv_rimputDamaged*AJ13</f>
        <v>1.1441841072955868E-3</v>
      </c>
      <c r="AL13" s="76">
        <f>100 * AK13 / MAX(intensityscore)</f>
        <v>17.372867729982854</v>
      </c>
      <c r="AN13" s="25">
        <v>0.18922999501228333</v>
      </c>
      <c r="AO13" s="25">
        <v>1.4709342503920197E-3</v>
      </c>
      <c r="AP13" s="25">
        <v>6.2650602409638561</v>
      </c>
      <c r="AQ13" s="25">
        <v>1.7524344148114324E-3</v>
      </c>
      <c r="AR13" s="80">
        <f>bv_poverty*AO13+bv_TotalUW_Pc*AQ13</f>
        <v>1.5882072188891472E-3</v>
      </c>
      <c r="AS13" s="80">
        <f xml:space="preserve"> 100 * AR13 / MAX(preexistscore)</f>
        <v>23.620367423269844</v>
      </c>
      <c r="AU13" s="78">
        <f>AA13*AL13*AS13</f>
        <v>1474.3311520411378</v>
      </c>
      <c r="AV13" s="78">
        <f>100 * AU13 / MAX(UnmetNeedsMuliplic)</f>
        <v>0.50087727117722725</v>
      </c>
      <c r="AW13" s="28">
        <f>IF(AV13&gt;0,LOG10(AV13),"")</f>
        <v>-0.30026867529046231</v>
      </c>
      <c r="AX13" s="29">
        <f>RANK(AV13,UnmetNeedsMax100,0)</f>
        <v>232</v>
      </c>
      <c r="AY13" s="28">
        <f>IF(PERCENTRANK(UnmetNeedsMuliplic,AU13)&lt;0.95,AU13, PERCENTILE(UnmetNeedsMuliplic,0.95))</f>
        <v>1474.3311520411378</v>
      </c>
      <c r="AZ13" s="28">
        <f xml:space="preserve"> 100 *AY13 / MAX(NeedsWinsor5High)</f>
        <v>2.875808196865008</v>
      </c>
      <c r="BA13" s="28">
        <v>1.506947074085474E-2</v>
      </c>
      <c r="BC13" s="34">
        <v>45811</v>
      </c>
      <c r="BD13" s="35">
        <v>130.63446044921875</v>
      </c>
      <c r="BE13" s="35">
        <v>0.69500797986984253</v>
      </c>
      <c r="BF13" s="33">
        <v>221</v>
      </c>
    </row>
    <row r="14" spans="1:58">
      <c r="A14" s="7">
        <v>13</v>
      </c>
      <c r="C14" s="11" t="s">
        <v>3</v>
      </c>
      <c r="D14" s="11" t="s">
        <v>7</v>
      </c>
      <c r="E14" s="11" t="s">
        <v>11</v>
      </c>
      <c r="F14" s="11" t="s">
        <v>15</v>
      </c>
      <c r="G14" s="11" t="s">
        <v>32</v>
      </c>
      <c r="H14" s="15" t="s">
        <v>61</v>
      </c>
      <c r="I14" s="11" t="s">
        <v>451</v>
      </c>
      <c r="J14" s="11">
        <v>60413000</v>
      </c>
      <c r="K14" s="11">
        <v>60413</v>
      </c>
      <c r="L14" s="12">
        <v>24108</v>
      </c>
      <c r="M14" s="12">
        <v>25380.9765625</v>
      </c>
      <c r="N14" s="13">
        <v>27.637</v>
      </c>
      <c r="P14" s="20">
        <v>24108</v>
      </c>
      <c r="Q14" s="20">
        <v>23391</v>
      </c>
      <c r="R14" s="20">
        <v>1126</v>
      </c>
      <c r="S14" s="20">
        <v>1126</v>
      </c>
      <c r="T14" s="20">
        <v>3959</v>
      </c>
      <c r="U14" s="20">
        <v>3959</v>
      </c>
      <c r="V14" s="21">
        <v>1.7891022143885493E-3</v>
      </c>
      <c r="W14" s="21">
        <v>4.5464108698070049E-3</v>
      </c>
      <c r="X14" s="21">
        <v>2.0938047673553228E-3</v>
      </c>
      <c r="Y14" s="21">
        <v>7.1039958856999874E-3</v>
      </c>
      <c r="Z14" s="51">
        <f>bv_affected*V14+bv_idpcumul*W14+bv_htotalimput*X14+bv_hpartialimput*Y14</f>
        <v>3.7318311351700684E-3</v>
      </c>
      <c r="AA14" s="51">
        <f>100 * Z14 / MAX(magnitudescore)</f>
        <v>8.6789497015416011</v>
      </c>
      <c r="AC14" s="23">
        <v>0.94985002279281616</v>
      </c>
      <c r="AD14" s="23">
        <v>0.92159575223922729</v>
      </c>
      <c r="AE14" s="23">
        <v>0.97026002407073975</v>
      </c>
      <c r="AF14" s="23">
        <v>0.94985002279281616</v>
      </c>
      <c r="AG14" s="23">
        <v>0.97026002407073975</v>
      </c>
      <c r="AH14" s="23">
        <v>3.1441936735063791E-3</v>
      </c>
      <c r="AI14" s="23">
        <v>6.9105485454201698E-3</v>
      </c>
      <c r="AJ14" s="23">
        <v>6.3844183459877968E-3</v>
      </c>
      <c r="AK14" s="76">
        <f>bv_rimputAffect*AH14+bv_ratioIDP*AI14+bv_rimputDamaged*AJ14</f>
        <v>5.7271834979299458E-3</v>
      </c>
      <c r="AL14" s="76">
        <f>100 * AK14 / MAX(intensityscore)</f>
        <v>86.959433137077667</v>
      </c>
      <c r="AN14" s="25">
        <v>0.31806999444961548</v>
      </c>
      <c r="AO14" s="25">
        <v>2.4724411778151989E-3</v>
      </c>
      <c r="AP14" s="25">
        <v>12.247324613555291</v>
      </c>
      <c r="AQ14" s="25">
        <v>3.4257662482559681E-3</v>
      </c>
      <c r="AR14" s="80">
        <f>bv_poverty*AO14+bv_TotalUW_Pc*AQ14</f>
        <v>2.8695964021608232E-3</v>
      </c>
      <c r="AS14" s="80">
        <f xml:space="preserve"> 100 * AR14 / MAX(preexistscore)</f>
        <v>42.677630833928859</v>
      </c>
      <c r="AU14" s="78">
        <f>AA14*AL14*AS14</f>
        <v>32209.514146022921</v>
      </c>
      <c r="AV14" s="78">
        <f>100 * AU14 / MAX(UnmetNeedsMuliplic)</f>
        <v>10.94259829555179</v>
      </c>
      <c r="AW14" s="28">
        <f>IF(AV14&gt;0,LOG10(AV14),"")</f>
        <v>1.0391204564982202</v>
      </c>
      <c r="AX14" s="29">
        <f>RANK(AV14,UnmetNeedsMax100,0)</f>
        <v>46</v>
      </c>
      <c r="AY14" s="28">
        <f>IF(PERCENTRANK(UnmetNeedsMuliplic,AU14)&lt;0.95,AU14, PERCENTILE(UnmetNeedsMuliplic,0.95))</f>
        <v>32209.514146022921</v>
      </c>
      <c r="AZ14" s="28">
        <f xml:space="preserve"> 100 *AY14 / MAX(NeedsWinsor5High)</f>
        <v>62.827394422164105</v>
      </c>
      <c r="BA14" s="28">
        <v>0.20407409965991974</v>
      </c>
      <c r="BC14" s="34">
        <v>24108</v>
      </c>
      <c r="BD14" s="35">
        <v>1564.8465576171875</v>
      </c>
      <c r="BE14" s="35">
        <v>8.3253746032714844</v>
      </c>
      <c r="BF14" s="33">
        <v>117</v>
      </c>
    </row>
    <row r="15" spans="1:58">
      <c r="A15" s="7">
        <v>14</v>
      </c>
      <c r="C15" s="11" t="s">
        <v>3</v>
      </c>
      <c r="D15" s="11" t="s">
        <v>7</v>
      </c>
      <c r="E15" s="11" t="s">
        <v>11</v>
      </c>
      <c r="F15" s="11" t="s">
        <v>15</v>
      </c>
      <c r="G15" s="11" t="s">
        <v>32</v>
      </c>
      <c r="H15" s="15" t="s">
        <v>62</v>
      </c>
      <c r="I15" s="11" t="s">
        <v>452</v>
      </c>
      <c r="J15" s="11">
        <v>60414000</v>
      </c>
      <c r="K15" s="11">
        <v>60414</v>
      </c>
      <c r="L15" s="12">
        <v>31052</v>
      </c>
      <c r="M15" s="12">
        <v>32691.640625</v>
      </c>
      <c r="N15" s="13">
        <v>49.667000000000002</v>
      </c>
      <c r="P15" s="20">
        <v>31052</v>
      </c>
      <c r="Q15" s="20">
        <v>16013</v>
      </c>
      <c r="R15" s="20">
        <v>660</v>
      </c>
      <c r="S15" s="20">
        <v>660</v>
      </c>
      <c r="T15" s="20">
        <v>2821</v>
      </c>
      <c r="U15" s="20">
        <v>2821</v>
      </c>
      <c r="V15" s="21">
        <v>2.3044301196932793E-3</v>
      </c>
      <c r="W15" s="21">
        <v>3.112379927188158E-3</v>
      </c>
      <c r="X15" s="21">
        <v>1.2272745370864868E-3</v>
      </c>
      <c r="Y15" s="21">
        <v>5.0619784742593765E-3</v>
      </c>
      <c r="Z15" s="51">
        <f>bv_affected*V15+bv_idpcumul*W15+bv_htotalimput*X15+bv_hpartialimput*Y15</f>
        <v>2.9297978533897547E-3</v>
      </c>
      <c r="AA15" s="51">
        <f>100 * Z15 / MAX(magnitudescore)</f>
        <v>6.8136974274146622</v>
      </c>
      <c r="AC15" s="23">
        <v>0.94985002279281616</v>
      </c>
      <c r="AD15" s="23">
        <v>0.48981940746307373</v>
      </c>
      <c r="AE15" s="23">
        <v>0.51567000150680542</v>
      </c>
      <c r="AF15" s="23">
        <v>0.94985002279281616</v>
      </c>
      <c r="AG15" s="23">
        <v>0.51567000150680542</v>
      </c>
      <c r="AH15" s="23">
        <v>3.1441936735063791E-3</v>
      </c>
      <c r="AI15" s="23">
        <v>3.6728910636156797E-3</v>
      </c>
      <c r="AJ15" s="23">
        <v>3.3931655343621969E-3</v>
      </c>
      <c r="AK15" s="76">
        <f>bv_rimputAffect*AH15+bv_ratioIDP*AI15+bv_rimputDamaged*AJ15</f>
        <v>3.4236676802858711E-3</v>
      </c>
      <c r="AL15" s="76">
        <f>100 * AK15 / MAX(intensityscore)</f>
        <v>51.983702082358995</v>
      </c>
      <c r="AN15" s="25">
        <v>0.25356000661849976</v>
      </c>
      <c r="AO15" s="25">
        <v>1.9709882326424122E-3</v>
      </c>
      <c r="AP15" s="25">
        <v>5.6465411879736003</v>
      </c>
      <c r="AQ15" s="25">
        <v>1.5794250648468733E-3</v>
      </c>
      <c r="AR15" s="80">
        <f>bv_poverty*AO15+bv_TotalUW_Pc*AQ15</f>
        <v>1.8078630169387907E-3</v>
      </c>
      <c r="AS15" s="80">
        <f xml:space="preserve"> 100 * AR15 / MAX(preexistscore)</f>
        <v>26.887164472721032</v>
      </c>
      <c r="AU15" s="78">
        <f>AA15*AL15*AS15</f>
        <v>9523.466381844084</v>
      </c>
      <c r="AV15" s="78">
        <f>100 * AU15 / MAX(UnmetNeedsMuliplic)</f>
        <v>3.2354249904318841</v>
      </c>
      <c r="AW15" s="28">
        <f>IF(AV15&gt;0,LOG10(AV15),"")</f>
        <v>0.50993133566212345</v>
      </c>
      <c r="AX15" s="29">
        <f>RANK(AV15,UnmetNeedsMax100,0)</f>
        <v>137</v>
      </c>
      <c r="AY15" s="28">
        <f>IF(PERCENTRANK(UnmetNeedsMuliplic,AU15)&lt;0.95,AU15, PERCENTILE(UnmetNeedsMuliplic,0.95))</f>
        <v>9523.466381844084</v>
      </c>
      <c r="AZ15" s="28">
        <f xml:space="preserve"> 100 *AY15 / MAX(NeedsWinsor5High)</f>
        <v>18.576330457074526</v>
      </c>
      <c r="BA15" s="28">
        <v>9.286777675151825E-2</v>
      </c>
      <c r="BC15" s="34">
        <v>31052</v>
      </c>
      <c r="BD15" s="35">
        <v>731.19866943359375</v>
      </c>
      <c r="BE15" s="35">
        <v>3.8901596069335937</v>
      </c>
      <c r="BF15" s="33">
        <v>143</v>
      </c>
    </row>
    <row r="16" spans="1:58">
      <c r="A16" s="7">
        <v>15</v>
      </c>
      <c r="C16" s="11" t="s">
        <v>3</v>
      </c>
      <c r="D16" s="11" t="s">
        <v>7</v>
      </c>
      <c r="E16" s="11" t="s">
        <v>11</v>
      </c>
      <c r="F16" s="11" t="s">
        <v>15</v>
      </c>
      <c r="G16" s="11" t="s">
        <v>32</v>
      </c>
      <c r="H16" s="15" t="s">
        <v>63</v>
      </c>
      <c r="I16" s="11" t="s">
        <v>453</v>
      </c>
      <c r="J16" s="11">
        <v>60415000</v>
      </c>
      <c r="K16" s="11">
        <v>60415</v>
      </c>
      <c r="L16" s="12">
        <v>42112</v>
      </c>
      <c r="M16" s="12">
        <v>44335.640625</v>
      </c>
      <c r="N16" s="13">
        <v>32.234000000000002</v>
      </c>
      <c r="P16" s="20">
        <v>42112</v>
      </c>
      <c r="Q16" s="20">
        <v>35862</v>
      </c>
      <c r="R16" s="20">
        <v>3672</v>
      </c>
      <c r="S16" s="20">
        <v>3672</v>
      </c>
      <c r="T16" s="20">
        <v>4086</v>
      </c>
      <c r="U16" s="20">
        <v>4086</v>
      </c>
      <c r="V16" s="21">
        <v>3.1252144835889339E-3</v>
      </c>
      <c r="W16" s="21">
        <v>6.9703473709523678E-3</v>
      </c>
      <c r="X16" s="21">
        <v>6.8281092680990696E-3</v>
      </c>
      <c r="Y16" s="21">
        <v>7.3318835347890854E-3</v>
      </c>
      <c r="Z16" s="51">
        <f>bv_affected*V16+bv_idpcumul*W16+bv_htotalimput*X16+bv_hpartialimput*Y16</f>
        <v>5.7213799829129129E-3</v>
      </c>
      <c r="AA16" s="51">
        <f>100 * Z16 / MAX(magnitudescore)</f>
        <v>13.3059528409892</v>
      </c>
      <c r="AC16" s="23">
        <v>0.94985002279281616</v>
      </c>
      <c r="AD16" s="23">
        <v>0.80887520313262939</v>
      </c>
      <c r="AE16" s="23">
        <v>0.84742999076843262</v>
      </c>
      <c r="AF16" s="23">
        <v>0.94985002279281616</v>
      </c>
      <c r="AG16" s="23">
        <v>0.84742999076843262</v>
      </c>
      <c r="AH16" s="23">
        <v>3.1441936735063791E-3</v>
      </c>
      <c r="AI16" s="23">
        <v>6.0653178952634335E-3</v>
      </c>
      <c r="AJ16" s="23">
        <v>5.5761830881237984E-3</v>
      </c>
      <c r="AK16" s="76">
        <f>bv_rimputAffect*AH16+bv_ratioIDP*AI16+bv_rimputDamaged*AJ16</f>
        <v>5.1147883492521943E-3</v>
      </c>
      <c r="AL16" s="76">
        <f>100 * AK16 / MAX(intensityscore)</f>
        <v>77.66105200363539</v>
      </c>
      <c r="AN16" s="25">
        <v>0.27443000674247742</v>
      </c>
      <c r="AO16" s="25">
        <v>2.133216243237257E-3</v>
      </c>
      <c r="AP16" s="25">
        <v>6.5022910757145977</v>
      </c>
      <c r="AQ16" s="25">
        <v>1.8187914974987507E-3</v>
      </c>
      <c r="AR16" s="80">
        <f>bv_poverty*AO16+bv_TotalUW_Pc*AQ16</f>
        <v>2.0022268941625953E-3</v>
      </c>
      <c r="AS16" s="80">
        <f xml:space="preserve"> 100 * AR16 / MAX(preexistscore)</f>
        <v>29.777811322348537</v>
      </c>
      <c r="AU16" s="78">
        <f>AA16*AL16*AS16</f>
        <v>30771.029241787539</v>
      </c>
      <c r="AV16" s="78">
        <f>100 * AU16 / MAX(UnmetNeedsMuliplic)</f>
        <v>10.453899136977034</v>
      </c>
      <c r="AW16" s="28">
        <f>IF(AV16&gt;0,LOG10(AV16),"")</f>
        <v>1.0192783055507484</v>
      </c>
      <c r="AX16" s="29">
        <f>RANK(AV16,UnmetNeedsMax100,0)</f>
        <v>52</v>
      </c>
      <c r="AY16" s="28">
        <f>IF(PERCENTRANK(UnmetNeedsMuliplic,AU16)&lt;0.95,AU16, PERCENTILE(UnmetNeedsMuliplic,0.95))</f>
        <v>30771.029241787539</v>
      </c>
      <c r="AZ16" s="28">
        <f xml:space="preserve"> 100 *AY16 / MAX(NeedsWinsor5High)</f>
        <v>60.021507377764692</v>
      </c>
      <c r="BA16" s="28">
        <v>0.38098469376564026</v>
      </c>
      <c r="BC16" s="34">
        <v>42112</v>
      </c>
      <c r="BD16" s="35">
        <v>4402.96240234375</v>
      </c>
      <c r="BE16" s="35">
        <v>23.424860000610352</v>
      </c>
      <c r="BF16" s="33">
        <v>62</v>
      </c>
    </row>
    <row r="17" spans="1:58">
      <c r="A17" s="7">
        <v>16</v>
      </c>
      <c r="C17" s="11" t="s">
        <v>3</v>
      </c>
      <c r="D17" s="11" t="s">
        <v>7</v>
      </c>
      <c r="E17" s="11" t="s">
        <v>11</v>
      </c>
      <c r="F17" s="11" t="s">
        <v>15</v>
      </c>
      <c r="G17" s="11" t="s">
        <v>32</v>
      </c>
      <c r="H17" s="15" t="s">
        <v>64</v>
      </c>
      <c r="I17" s="11" t="s">
        <v>454</v>
      </c>
      <c r="J17" s="11">
        <v>60416000</v>
      </c>
      <c r="K17" s="11">
        <v>60416</v>
      </c>
      <c r="L17" s="12">
        <v>29862</v>
      </c>
      <c r="M17" s="12">
        <v>31438.8046875</v>
      </c>
      <c r="N17" s="13">
        <v>40.585999999999999</v>
      </c>
      <c r="P17" s="20">
        <v>29862</v>
      </c>
      <c r="Q17" s="20">
        <v>28750</v>
      </c>
      <c r="R17" s="20">
        <v>1043</v>
      </c>
      <c r="S17" s="20">
        <v>1043</v>
      </c>
      <c r="T17" s="20">
        <v>5043</v>
      </c>
      <c r="U17" s="20">
        <v>5043</v>
      </c>
      <c r="V17" s="21">
        <v>2.2161179222166538E-3</v>
      </c>
      <c r="W17" s="21">
        <v>5.5880174040794373E-3</v>
      </c>
      <c r="X17" s="21">
        <v>1.9394656410440803E-3</v>
      </c>
      <c r="Y17" s="21">
        <v>9.0491157025098801E-3</v>
      </c>
      <c r="Z17" s="51">
        <f>bv_affected*V17+bv_idpcumul*W17+bv_htotalimput*X17+bv_hpartialimput*Y17</f>
        <v>4.5339963646256354E-3</v>
      </c>
      <c r="AA17" s="51">
        <f>100 * Z17 / MAX(magnitudescore)</f>
        <v>10.544508840367204</v>
      </c>
      <c r="AC17" s="23">
        <v>0.94985002279281616</v>
      </c>
      <c r="AD17" s="23">
        <v>0.9144749641418457</v>
      </c>
      <c r="AE17" s="23">
        <v>0.9375</v>
      </c>
      <c r="AF17" s="23">
        <v>0.94985002279281616</v>
      </c>
      <c r="AG17" s="23">
        <v>0.9375</v>
      </c>
      <c r="AH17" s="23">
        <v>3.1441936735063791E-3</v>
      </c>
      <c r="AI17" s="23">
        <v>6.8571534939110279E-3</v>
      </c>
      <c r="AJ17" s="23">
        <v>6.1688534915447235E-3</v>
      </c>
      <c r="AK17" s="76">
        <f>bv_rimputAffect*AH17+bv_ratioIDP*AI17+bv_rimputDamaged*AJ17</f>
        <v>5.6220857412554327E-3</v>
      </c>
      <c r="AL17" s="76">
        <f>100 * AK17 / MAX(intensityscore)</f>
        <v>85.363667723293119</v>
      </c>
      <c r="AN17" s="25">
        <v>0.19225999712944031</v>
      </c>
      <c r="AO17" s="25">
        <v>1.4944871654734015E-3</v>
      </c>
      <c r="AP17" s="25">
        <v>2.2792844777841892</v>
      </c>
      <c r="AQ17" s="25">
        <v>6.3755118753761053E-4</v>
      </c>
      <c r="AR17" s="80">
        <f>bv_poverty*AO17+bv_TotalUW_Pc*AQ17</f>
        <v>1.137487637065351E-3</v>
      </c>
      <c r="AS17" s="80">
        <f xml:space="preserve"> 100 * AR17 / MAX(preexistscore)</f>
        <v>16.917109812473356</v>
      </c>
      <c r="AU17" s="78">
        <f>AA17*AL17*AS17</f>
        <v>15227.394186640426</v>
      </c>
      <c r="AV17" s="78">
        <f>100 * AU17 / MAX(UnmetNeedsMuliplic)</f>
        <v>5.1732310185436656</v>
      </c>
      <c r="AW17" s="28">
        <f>IF(AV17&gt;0,LOG10(AV17),"")</f>
        <v>0.71376187292648086</v>
      </c>
      <c r="AX17" s="29">
        <f>RANK(AV17,UnmetNeedsMax100,0)</f>
        <v>106</v>
      </c>
      <c r="AY17" s="28">
        <f>IF(PERCENTRANK(UnmetNeedsMuliplic,AU17)&lt;0.95,AU17, PERCENTILE(UnmetNeedsMuliplic,0.95))</f>
        <v>15227.394186640426</v>
      </c>
      <c r="AZ17" s="28">
        <f xml:space="preserve"> 100 *AY17 / MAX(NeedsWinsor5High)</f>
        <v>29.702326345209876</v>
      </c>
      <c r="BA17" s="28">
        <v>0.15260758996009827</v>
      </c>
      <c r="BC17" s="34">
        <v>29862</v>
      </c>
      <c r="BD17" s="35">
        <v>876.16107177734375</v>
      </c>
      <c r="BE17" s="35">
        <v>4.6613955497741699</v>
      </c>
      <c r="BF17" s="33">
        <v>137</v>
      </c>
    </row>
    <row r="18" spans="1:58">
      <c r="A18" s="7">
        <v>17</v>
      </c>
      <c r="C18" s="11" t="s">
        <v>3</v>
      </c>
      <c r="D18" s="11" t="s">
        <v>7</v>
      </c>
      <c r="E18" s="11" t="s">
        <v>11</v>
      </c>
      <c r="F18" s="11" t="s">
        <v>15</v>
      </c>
      <c r="G18" s="11" t="s">
        <v>32</v>
      </c>
      <c r="H18" s="15" t="s">
        <v>65</v>
      </c>
      <c r="I18" s="11" t="s">
        <v>455</v>
      </c>
      <c r="J18" s="11">
        <v>60417000</v>
      </c>
      <c r="K18" s="11">
        <v>60417</v>
      </c>
      <c r="L18" s="12">
        <v>20277</v>
      </c>
      <c r="M18" s="12">
        <v>21347.6875</v>
      </c>
      <c r="N18" s="13">
        <v>42.62</v>
      </c>
      <c r="P18" s="20">
        <v>20277</v>
      </c>
      <c r="Q18" s="20">
        <v>12770</v>
      </c>
      <c r="R18" s="20">
        <v>591</v>
      </c>
      <c r="S18" s="20">
        <v>591</v>
      </c>
      <c r="T18" s="20">
        <v>2174</v>
      </c>
      <c r="U18" s="20">
        <v>2174</v>
      </c>
      <c r="V18" s="21">
        <v>1.5047960914671421E-3</v>
      </c>
      <c r="W18" s="21">
        <v>2.482051495462656E-3</v>
      </c>
      <c r="X18" s="21">
        <v>1.0989685542881489E-3</v>
      </c>
      <c r="Y18" s="21">
        <v>3.9010071195662022E-3</v>
      </c>
      <c r="Z18" s="51">
        <f>bv_affected*V18+bv_idpcumul*W18+bv_htotalimput*X18+bv_hpartialimput*Y18</f>
        <v>2.213748221285641E-3</v>
      </c>
      <c r="AA18" s="51">
        <f>100 * Z18 / MAX(magnitudescore)</f>
        <v>5.1484134111388951</v>
      </c>
      <c r="AC18" s="23">
        <v>0.94985002279281616</v>
      </c>
      <c r="AD18" s="23">
        <v>0.59819126129150391</v>
      </c>
      <c r="AE18" s="23">
        <v>0.62726002931594849</v>
      </c>
      <c r="AF18" s="23">
        <v>0.94985002279281616</v>
      </c>
      <c r="AG18" s="23">
        <v>0.62726002931594849</v>
      </c>
      <c r="AH18" s="23">
        <v>3.1441936735063791E-3</v>
      </c>
      <c r="AI18" s="23">
        <v>4.4855130836367607E-3</v>
      </c>
      <c r="AJ18" s="23">
        <v>4.1274405084550381E-3</v>
      </c>
      <c r="AK18" s="76">
        <f>bv_rimputAffect*AH18+bv_ratioIDP*AI18+bv_rimputDamaged*AJ18</f>
        <v>3.9951670411042866E-3</v>
      </c>
      <c r="AL18" s="76">
        <f>100 * AK18 / MAX(intensityscore)</f>
        <v>60.661136718936362</v>
      </c>
      <c r="AN18" s="25">
        <v>0.34648999571800232</v>
      </c>
      <c r="AO18" s="25">
        <v>2.6933574117720127E-3</v>
      </c>
      <c r="AP18" s="25">
        <v>10.848459265512874</v>
      </c>
      <c r="AQ18" s="25">
        <v>3.0344820115715265E-3</v>
      </c>
      <c r="AR18" s="80">
        <f>bv_poverty*AO18+bv_TotalUW_Pc*AQ18</f>
        <v>2.8354699200484903E-3</v>
      </c>
      <c r="AS18" s="80">
        <f xml:space="preserve"> 100 * AR18 / MAX(preexistscore)</f>
        <v>42.170089981091806</v>
      </c>
      <c r="AU18" s="78">
        <f>AA18*AL18*AS18</f>
        <v>13170.082177924358</v>
      </c>
      <c r="AV18" s="78">
        <f>100 * AU18 / MAX(UnmetNeedsMuliplic)</f>
        <v>4.4742965739589309</v>
      </c>
      <c r="AW18" s="28">
        <f>IF(AV18&gt;0,LOG10(AV18),"")</f>
        <v>0.65072476745954833</v>
      </c>
      <c r="AX18" s="29">
        <f>RANK(AV18,UnmetNeedsMax100,0)</f>
        <v>117</v>
      </c>
      <c r="AY18" s="28">
        <f>IF(PERCENTRANK(UnmetNeedsMuliplic,AU18)&lt;0.95,AU18, PERCENTILE(UnmetNeedsMuliplic,0.95))</f>
        <v>13170.082177924358</v>
      </c>
      <c r="AZ18" s="28">
        <f xml:space="preserve"> 100 *AY18 / MAX(NeedsWinsor5High)</f>
        <v>25.689364447210583</v>
      </c>
      <c r="BA18" s="28">
        <v>0.12734869122505188</v>
      </c>
      <c r="BC18" s="34">
        <v>20277</v>
      </c>
      <c r="BD18" s="35">
        <v>894.72357177734375</v>
      </c>
      <c r="BE18" s="35">
        <v>4.7601532936096191</v>
      </c>
      <c r="BF18" s="33">
        <v>135</v>
      </c>
    </row>
    <row r="19" spans="1:58">
      <c r="A19" s="7">
        <v>18</v>
      </c>
      <c r="C19" s="11" t="s">
        <v>3</v>
      </c>
      <c r="D19" s="11" t="s">
        <v>7</v>
      </c>
      <c r="E19" s="11" t="s">
        <v>11</v>
      </c>
      <c r="F19" s="11" t="s">
        <v>16</v>
      </c>
      <c r="G19" s="11" t="s">
        <v>33</v>
      </c>
      <c r="H19" s="15" t="s">
        <v>66</v>
      </c>
      <c r="I19" s="11" t="s">
        <v>456</v>
      </c>
      <c r="J19" s="11">
        <v>60601000</v>
      </c>
      <c r="K19" s="11">
        <v>60601</v>
      </c>
      <c r="L19" s="12">
        <v>20349</v>
      </c>
      <c r="M19" s="12">
        <v>21247.078125</v>
      </c>
      <c r="N19" s="13">
        <v>103.496</v>
      </c>
      <c r="P19" s="20">
        <v>2105</v>
      </c>
      <c r="Q19" s="20">
        <v>2105</v>
      </c>
      <c r="R19" s="20">
        <v>16</v>
      </c>
      <c r="S19" s="20">
        <v>16</v>
      </c>
      <c r="T19" s="20">
        <v>237</v>
      </c>
      <c r="U19" s="20">
        <v>237</v>
      </c>
      <c r="V19" s="21">
        <v>1.5621619240846485E-4</v>
      </c>
      <c r="W19" s="21">
        <v>4.0914007695391774E-4</v>
      </c>
      <c r="X19" s="21">
        <v>2.9752109185210429E-5</v>
      </c>
      <c r="Y19" s="21">
        <v>4.2527078767307103E-4</v>
      </c>
      <c r="Z19" s="51">
        <f>bv_affected*V19+bv_idpcumul*W19+bv_htotalimput*X19+bv_hpartialimput*Y19</f>
        <v>2.4135843672720513E-4</v>
      </c>
      <c r="AA19" s="51">
        <f>100 * Z19 / MAX(magnitudescore)</f>
        <v>0.56131632341468796</v>
      </c>
      <c r="AC19" s="23">
        <v>9.9069997668266296E-2</v>
      </c>
      <c r="AD19" s="23">
        <v>9.9072448909282684E-2</v>
      </c>
      <c r="AE19" s="23">
        <v>0.55286997556686401</v>
      </c>
      <c r="AF19" s="23">
        <v>9.9069997668266296E-2</v>
      </c>
      <c r="AG19" s="23">
        <v>0.55286997556686401</v>
      </c>
      <c r="AH19" s="23">
        <v>3.2794152502901852E-4</v>
      </c>
      <c r="AI19" s="23">
        <v>7.4289075564593077E-4</v>
      </c>
      <c r="AJ19" s="23">
        <v>3.6379455123096704E-3</v>
      </c>
      <c r="AK19" s="76">
        <f>bv_rimputAffect*AH19+bv_ratioIDP*AI19+bv_rimputDamaged*AJ19</f>
        <v>1.8046504492580425E-3</v>
      </c>
      <c r="AL19" s="76">
        <f>100 * AK19 / MAX(intensityscore)</f>
        <v>27.401144058815955</v>
      </c>
      <c r="AN19" s="25">
        <v>0.29466000199317932</v>
      </c>
      <c r="AO19" s="25">
        <v>2.2904691286385059E-3</v>
      </c>
      <c r="AP19" s="25">
        <v>9.7374179431072214</v>
      </c>
      <c r="AQ19" s="25">
        <v>2.723706653341651E-3</v>
      </c>
      <c r="AR19" s="80">
        <f>bv_poverty*AO19+bv_TotalUW_Pc*AQ19</f>
        <v>2.4709558814298362E-3</v>
      </c>
      <c r="AS19" s="80">
        <f xml:space="preserve"> 100 * AR19 / MAX(preexistscore)</f>
        <v>36.748911043789967</v>
      </c>
      <c r="AU19" s="78">
        <f>AA19*AL19*AS19</f>
        <v>565.22432301750666</v>
      </c>
      <c r="AV19" s="78">
        <f>100 * AU19 / MAX(UnmetNeedsMuliplic)</f>
        <v>0.19202471312096708</v>
      </c>
      <c r="AW19" s="28">
        <f>IF(AV19&gt;0,LOG10(AV19),"")</f>
        <v>-0.71664287503917989</v>
      </c>
      <c r="AX19" s="29">
        <f>RANK(AV19,UnmetNeedsMax100,0)</f>
        <v>302</v>
      </c>
      <c r="AY19" s="28">
        <f>IF(PERCENTRANK(UnmetNeedsMuliplic,AU19)&lt;0.95,AU19, PERCENTILE(UnmetNeedsMuliplic,0.95))</f>
        <v>565.22432301750666</v>
      </c>
      <c r="AZ19" s="28">
        <f xml:space="preserve"> 100 *AY19 / MAX(NeedsWinsor5High)</f>
        <v>1.1025180733316458</v>
      </c>
      <c r="BA19" s="28">
        <v>9.9999997764825821E-3</v>
      </c>
      <c r="BC19" s="34">
        <v>2105</v>
      </c>
      <c r="BD19" s="35">
        <v>6.2025928497314453</v>
      </c>
      <c r="BE19" s="35">
        <v>3.2999344170093536E-2</v>
      </c>
      <c r="BF19" s="33">
        <v>357</v>
      </c>
    </row>
    <row r="20" spans="1:58">
      <c r="A20" s="7">
        <v>19</v>
      </c>
      <c r="C20" s="11" t="s">
        <v>3</v>
      </c>
      <c r="D20" s="11" t="s">
        <v>7</v>
      </c>
      <c r="E20" s="11" t="s">
        <v>11</v>
      </c>
      <c r="F20" s="11" t="s">
        <v>16</v>
      </c>
      <c r="G20" s="11" t="s">
        <v>33</v>
      </c>
      <c r="H20" s="15" t="s">
        <v>67</v>
      </c>
      <c r="I20" s="11" t="s">
        <v>457</v>
      </c>
      <c r="J20" s="11">
        <v>60602000</v>
      </c>
      <c r="K20" s="11">
        <v>60602</v>
      </c>
      <c r="L20" s="12">
        <v>21775</v>
      </c>
      <c r="M20" s="12">
        <v>22736.013671875</v>
      </c>
      <c r="N20" s="13">
        <v>11.957000000000001</v>
      </c>
      <c r="P20" s="20">
        <v>21775</v>
      </c>
      <c r="Q20" s="20">
        <v>23000</v>
      </c>
      <c r="R20" s="20">
        <v>2500</v>
      </c>
      <c r="S20" s="20">
        <v>2500</v>
      </c>
      <c r="T20" s="20">
        <v>1582</v>
      </c>
      <c r="U20" s="20">
        <v>1582</v>
      </c>
      <c r="V20" s="21">
        <v>1.6159656224772334E-3</v>
      </c>
      <c r="W20" s="21">
        <v>4.4704140163958073E-3</v>
      </c>
      <c r="X20" s="21">
        <v>4.6487669460475445E-3</v>
      </c>
      <c r="Y20" s="21">
        <v>2.8387273196130991E-3</v>
      </c>
      <c r="Z20" s="51">
        <f>bv_affected*V20+bv_idpcumul*W20+bv_htotalimput*X20+bv_hpartialimput*Y20</f>
        <v>3.1013916493277068E-3</v>
      </c>
      <c r="AA20" s="51">
        <f>100 * Z20 / MAX(magnitudescore)</f>
        <v>7.2127653032375623</v>
      </c>
      <c r="AC20" s="23">
        <v>0.9577299952507019</v>
      </c>
      <c r="AD20" s="23">
        <v>1.0116109848022461</v>
      </c>
      <c r="AE20" s="23">
        <v>0.86233001947402954</v>
      </c>
      <c r="AF20" s="23">
        <v>0.9577299952507019</v>
      </c>
      <c r="AG20" s="23">
        <v>0.86233001947402954</v>
      </c>
      <c r="AH20" s="23">
        <v>3.1702781561762094E-3</v>
      </c>
      <c r="AI20" s="23">
        <v>7.5855241157114506E-3</v>
      </c>
      <c r="AJ20" s="23">
        <v>5.6742266751825809E-3</v>
      </c>
      <c r="AK20" s="76">
        <f>bv_rimputAffect*AH20+bv_ratioIDP*AI20+bv_rimputDamaged*AJ20</f>
        <v>5.6756829306017611E-3</v>
      </c>
      <c r="AL20" s="76">
        <f>100 * AK20 / MAX(intensityscore)</f>
        <v>86.177467596299095</v>
      </c>
      <c r="AN20" s="25">
        <v>0.32714998722076416</v>
      </c>
      <c r="AO20" s="25">
        <v>2.5430223904550076E-3</v>
      </c>
      <c r="AP20" s="25">
        <v>10.96714484035169</v>
      </c>
      <c r="AQ20" s="25">
        <v>3.0676801688969135E-3</v>
      </c>
      <c r="AR20" s="80">
        <f>bv_poverty*AO20+bv_TotalUW_Pc*AQ20</f>
        <v>2.7615948209539056E-3</v>
      </c>
      <c r="AS20" s="80">
        <f xml:space="preserve"> 100 * AR20 / MAX(preexistscore)</f>
        <v>41.071393939862972</v>
      </c>
      <c r="AU20" s="78">
        <f>AA20*AL20*AS20</f>
        <v>25529.068667692591</v>
      </c>
      <c r="AV20" s="78">
        <f>100 * AU20 / MAX(UnmetNeedsMuliplic)</f>
        <v>8.6730380974905472</v>
      </c>
      <c r="AW20" s="28">
        <f>IF(AV20&gt;0,LOG10(AV20),"")</f>
        <v>0.93817125409164392</v>
      </c>
      <c r="AX20" s="29">
        <f>RANK(AV20,UnmetNeedsMax100,0)</f>
        <v>64</v>
      </c>
      <c r="AY20" s="28">
        <f>IF(PERCENTRANK(UnmetNeedsMuliplic,AU20)&lt;0.95,AU20, PERCENTILE(UnmetNeedsMuliplic,0.95))</f>
        <v>25529.068667692591</v>
      </c>
      <c r="AZ20" s="28">
        <f xml:space="preserve"> 100 *AY20 / MAX(NeedsWinsor5High)</f>
        <v>49.79661782988051</v>
      </c>
      <c r="BA20" s="28">
        <v>0.50580549240112305</v>
      </c>
      <c r="BC20" s="34">
        <v>21775</v>
      </c>
      <c r="BD20" s="35">
        <v>3603.201904296875</v>
      </c>
      <c r="BE20" s="35">
        <v>19.169933319091797</v>
      </c>
      <c r="BF20" s="33">
        <v>81</v>
      </c>
    </row>
    <row r="21" spans="1:58">
      <c r="A21" s="7">
        <v>20</v>
      </c>
      <c r="C21" s="11" t="s">
        <v>3</v>
      </c>
      <c r="D21" s="11" t="s">
        <v>7</v>
      </c>
      <c r="E21" s="11" t="s">
        <v>11</v>
      </c>
      <c r="F21" s="11" t="s">
        <v>16</v>
      </c>
      <c r="G21" s="11" t="s">
        <v>33</v>
      </c>
      <c r="H21" s="15" t="s">
        <v>68</v>
      </c>
      <c r="I21" s="11" t="s">
        <v>458</v>
      </c>
      <c r="J21" s="11">
        <v>60603000</v>
      </c>
      <c r="K21" s="11">
        <v>60603</v>
      </c>
      <c r="L21" s="12">
        <v>12807</v>
      </c>
      <c r="M21" s="12">
        <v>13372.2216796875</v>
      </c>
      <c r="N21" s="13">
        <v>57.703000000000003</v>
      </c>
      <c r="P21" s="20">
        <v>4110</v>
      </c>
      <c r="Q21" s="20">
        <v>4110</v>
      </c>
      <c r="R21" s="20">
        <v>35</v>
      </c>
      <c r="S21" s="20">
        <v>35</v>
      </c>
      <c r="T21" s="20">
        <v>411</v>
      </c>
      <c r="U21" s="20">
        <v>411</v>
      </c>
      <c r="V21" s="21">
        <v>3.0501119908876717E-4</v>
      </c>
      <c r="W21" s="21">
        <v>7.9884356819093227E-4</v>
      </c>
      <c r="X21" s="21">
        <v>6.5082742366939783E-5</v>
      </c>
      <c r="Y21" s="21">
        <v>7.3749490547925234E-4</v>
      </c>
      <c r="Z21" s="51">
        <f>bv_affected*V21+bv_idpcumul*W21+bv_htotalimput*X21+bv_hpartialimput*Y21</f>
        <v>4.4810609470878257E-4</v>
      </c>
      <c r="AA21" s="51">
        <f>100 * Z21 / MAX(magnitudescore)</f>
        <v>1.0421399350789557</v>
      </c>
      <c r="AC21" s="23">
        <v>0.30735000967979431</v>
      </c>
      <c r="AD21" s="23">
        <v>0.30735355615615845</v>
      </c>
      <c r="AE21" s="23">
        <v>0.49917000532150269</v>
      </c>
      <c r="AF21" s="23">
        <v>0.30735000967979431</v>
      </c>
      <c r="AG21" s="23">
        <v>0.49917000532150269</v>
      </c>
      <c r="AH21" s="23">
        <v>1.017390051856637E-3</v>
      </c>
      <c r="AI21" s="23">
        <v>2.3046780843287706E-3</v>
      </c>
      <c r="AJ21" s="23">
        <v>3.2845938112586737E-3</v>
      </c>
      <c r="AK21" s="76">
        <f>bv_rimputAffect*AH21+bv_ratioIDP*AI21+bv_rimputDamaged*AJ21</f>
        <v>2.3684072085190565E-3</v>
      </c>
      <c r="AL21" s="76">
        <f>100 * AK21 / MAX(intensityscore)</f>
        <v>35.961017900862949</v>
      </c>
      <c r="AN21" s="25">
        <v>0.21500000357627869</v>
      </c>
      <c r="AO21" s="25">
        <v>1.6712512588128448E-3</v>
      </c>
      <c r="AP21" s="25">
        <v>6.5020576131687244</v>
      </c>
      <c r="AQ21" s="25">
        <v>1.8187261885032058E-3</v>
      </c>
      <c r="AR21" s="80">
        <f>bv_poverty*AO21+bv_TotalUW_Pc*AQ21</f>
        <v>1.7326893145218493E-3</v>
      </c>
      <c r="AS21" s="80">
        <f xml:space="preserve"> 100 * AR21 / MAX(preexistscore)</f>
        <v>25.769155153447407</v>
      </c>
      <c r="AU21" s="78">
        <f>AA21*AL21*AS21</f>
        <v>965.73549759889852</v>
      </c>
      <c r="AV21" s="78">
        <f>100 * AU21 / MAX(UnmetNeedsMuliplic)</f>
        <v>0.32809112121563655</v>
      </c>
      <c r="AW21" s="28">
        <f>IF(AV21&gt;0,LOG10(AV21),"")</f>
        <v>-0.48400552230895416</v>
      </c>
      <c r="AX21" s="29">
        <f>RANK(AV21,UnmetNeedsMax100,0)</f>
        <v>264</v>
      </c>
      <c r="AY21" s="28">
        <f>IF(PERCENTRANK(UnmetNeedsMuliplic,AU21)&lt;0.95,AU21, PERCENTILE(UnmetNeedsMuliplic,0.95))</f>
        <v>965.73549759889852</v>
      </c>
      <c r="AZ21" s="28">
        <f xml:space="preserve"> 100 *AY21 / MAX(NeedsWinsor5High)</f>
        <v>1.8837491537457023</v>
      </c>
      <c r="BA21" s="28">
        <v>1.2039883993566036E-2</v>
      </c>
      <c r="BC21" s="34">
        <v>4110</v>
      </c>
      <c r="BD21" s="35">
        <v>10.639043807983398</v>
      </c>
      <c r="BE21" s="35">
        <v>5.6602373719215393E-2</v>
      </c>
      <c r="BF21" s="33">
        <v>347</v>
      </c>
    </row>
    <row r="22" spans="1:58">
      <c r="A22" s="7">
        <v>21</v>
      </c>
      <c r="C22" s="11" t="s">
        <v>3</v>
      </c>
      <c r="D22" s="11" t="s">
        <v>7</v>
      </c>
      <c r="E22" s="11" t="s">
        <v>11</v>
      </c>
      <c r="F22" s="11" t="s">
        <v>16</v>
      </c>
      <c r="G22" s="11" t="s">
        <v>33</v>
      </c>
      <c r="H22" s="15" t="s">
        <v>69</v>
      </c>
      <c r="I22" s="11" t="s">
        <v>459</v>
      </c>
      <c r="J22" s="11">
        <v>60604000</v>
      </c>
      <c r="K22" s="11">
        <v>60604</v>
      </c>
      <c r="L22" s="12">
        <v>32264</v>
      </c>
      <c r="M22" s="12">
        <v>33687.93359375</v>
      </c>
      <c r="N22" s="13">
        <v>29.84</v>
      </c>
      <c r="P22" s="20">
        <v>32264</v>
      </c>
      <c r="Q22" s="20">
        <v>20939</v>
      </c>
      <c r="R22" s="20">
        <v>1015</v>
      </c>
      <c r="S22" s="20">
        <v>1015</v>
      </c>
      <c r="T22" s="20">
        <v>3669</v>
      </c>
      <c r="U22" s="20">
        <v>3669</v>
      </c>
      <c r="V22" s="21">
        <v>2.3943749256432056E-3</v>
      </c>
      <c r="W22" s="21">
        <v>4.0698261000216007E-3</v>
      </c>
      <c r="X22" s="21">
        <v>1.8873994704335928E-3</v>
      </c>
      <c r="Y22" s="21">
        <v>6.5836221911013126E-3</v>
      </c>
      <c r="Z22" s="51">
        <f>bv_affected*V22+bv_idpcumul*W22+bv_htotalimput*X22+bv_hpartialimput*Y22</f>
        <v>3.6740732474019751E-3</v>
      </c>
      <c r="AA22" s="51">
        <f>100 * Z22 / MAX(magnitudescore)</f>
        <v>8.5446248125930229</v>
      </c>
      <c r="AC22" s="23">
        <v>0.9577299952507019</v>
      </c>
      <c r="AD22" s="23">
        <v>0.62155789136886597</v>
      </c>
      <c r="AE22" s="23">
        <v>0.66781997680664063</v>
      </c>
      <c r="AF22" s="23">
        <v>0.9577299952507019</v>
      </c>
      <c r="AG22" s="23">
        <v>0.66781997680664063</v>
      </c>
      <c r="AH22" s="23">
        <v>3.1702781561762094E-3</v>
      </c>
      <c r="AI22" s="23">
        <v>4.6607265248894691E-3</v>
      </c>
      <c r="AJ22" s="23">
        <v>4.3943291530013084E-3</v>
      </c>
      <c r="AK22" s="76">
        <f>bv_rimputAffect*AH22+bv_ratioIDP*AI22+bv_rimputDamaged*AJ22</f>
        <v>4.1689443164039403E-3</v>
      </c>
      <c r="AL22" s="76">
        <f>100 * AK22 / MAX(intensityscore)</f>
        <v>63.299706507668596</v>
      </c>
      <c r="AN22" s="25">
        <v>0.33371999859809875</v>
      </c>
      <c r="AO22" s="25">
        <v>2.5940928608179092E-3</v>
      </c>
      <c r="AP22" s="25">
        <v>5.5861903620234958</v>
      </c>
      <c r="AQ22" s="25">
        <v>1.5625439118593931E-3</v>
      </c>
      <c r="AR22" s="80">
        <f>bv_poverty*AO22+bv_TotalUW_Pc*AQ22</f>
        <v>2.1643495686817916E-3</v>
      </c>
      <c r="AS22" s="80">
        <f xml:space="preserve"> 100 * AR22 / MAX(preexistscore)</f>
        <v>32.188955846968582</v>
      </c>
      <c r="AU22" s="78">
        <f>AA22*AL22*AS22</f>
        <v>17410.112744119513</v>
      </c>
      <c r="AV22" s="78">
        <f>100 * AU22 / MAX(UnmetNeedsMuliplic)</f>
        <v>5.9147700637604981</v>
      </c>
      <c r="AW22" s="28">
        <f>IF(AV22&gt;0,LOG10(AV22),"")</f>
        <v>0.77193786612692372</v>
      </c>
      <c r="AX22" s="29">
        <f>RANK(AV22,UnmetNeedsMax100,0)</f>
        <v>96</v>
      </c>
      <c r="AY22" s="28">
        <f>IF(PERCENTRANK(UnmetNeedsMuliplic,AU22)&lt;0.95,AU22, PERCENTILE(UnmetNeedsMuliplic,0.95))</f>
        <v>17410.112744119513</v>
      </c>
      <c r="AZ22" s="28">
        <f xml:space="preserve"> 100 *AY22 / MAX(NeedsWinsor5High)</f>
        <v>33.959904373292247</v>
      </c>
      <c r="BA22" s="28">
        <v>0.13859562575817108</v>
      </c>
      <c r="BC22" s="34">
        <v>32264</v>
      </c>
      <c r="BD22" s="35">
        <v>1492.27880859375</v>
      </c>
      <c r="BE22" s="35">
        <v>7.9392962455749512</v>
      </c>
      <c r="BF22" s="33">
        <v>121</v>
      </c>
    </row>
    <row r="23" spans="1:58">
      <c r="A23" s="7">
        <v>22</v>
      </c>
      <c r="C23" s="11" t="s">
        <v>3</v>
      </c>
      <c r="D23" s="11" t="s">
        <v>7</v>
      </c>
      <c r="E23" s="11" t="s">
        <v>11</v>
      </c>
      <c r="F23" s="11" t="s">
        <v>16</v>
      </c>
      <c r="G23" s="11" t="s">
        <v>33</v>
      </c>
      <c r="H23" s="15" t="s">
        <v>70</v>
      </c>
      <c r="I23" s="11" t="s">
        <v>460</v>
      </c>
      <c r="J23" s="11">
        <v>60605000</v>
      </c>
      <c r="K23" s="11">
        <v>60605</v>
      </c>
      <c r="L23" s="12">
        <v>30046</v>
      </c>
      <c r="M23" s="12">
        <v>31372.044921875</v>
      </c>
      <c r="N23" s="13">
        <v>53.872</v>
      </c>
      <c r="P23" s="20">
        <v>30046</v>
      </c>
      <c r="Q23" s="20">
        <v>10651</v>
      </c>
      <c r="R23" s="20">
        <v>735</v>
      </c>
      <c r="S23" s="20">
        <v>735</v>
      </c>
      <c r="T23" s="20">
        <v>3229</v>
      </c>
      <c r="U23" s="20">
        <v>3229</v>
      </c>
      <c r="V23" s="21">
        <v>2.2297727409750223E-3</v>
      </c>
      <c r="W23" s="21">
        <v>2.0701903849840164E-3</v>
      </c>
      <c r="X23" s="21">
        <v>1.3667375314980745E-3</v>
      </c>
      <c r="Y23" s="21">
        <v>5.7940902188420296E-3</v>
      </c>
      <c r="Z23" s="51">
        <f>bv_affected*V23+bv_idpcumul*W23+bv_htotalimput*X23+bv_hpartialimput*Y23</f>
        <v>2.9574522857088595E-3</v>
      </c>
      <c r="AA23" s="51">
        <f>100 * Z23 / MAX(magnitudescore)</f>
        <v>6.8780120811138215</v>
      </c>
      <c r="AC23" s="23">
        <v>0.9577299952507019</v>
      </c>
      <c r="AD23" s="23">
        <v>0.33950608968734741</v>
      </c>
      <c r="AE23" s="23">
        <v>0.60688000917434692</v>
      </c>
      <c r="AF23" s="23">
        <v>0.9577299952507019</v>
      </c>
      <c r="AG23" s="23">
        <v>0.60688000917434692</v>
      </c>
      <c r="AH23" s="23">
        <v>3.1702781561762094E-3</v>
      </c>
      <c r="AI23" s="23">
        <v>2.5457725860178471E-3</v>
      </c>
      <c r="AJ23" s="23">
        <v>3.9933375082910061E-3</v>
      </c>
      <c r="AK23" s="76">
        <f>bv_rimputAffect*AH23+bv_ratioIDP*AI23+bv_rimputDamaged*AJ23</f>
        <v>3.2911520811263473E-3</v>
      </c>
      <c r="AL23" s="76">
        <f>100 * AK23 / MAX(intensityscore)</f>
        <v>49.971634302638392</v>
      </c>
      <c r="AN23" s="25">
        <v>0.24237999320030212</v>
      </c>
      <c r="AO23" s="25">
        <v>1.8840830307453871E-3</v>
      </c>
      <c r="AP23" s="25">
        <v>7.0218512153204031</v>
      </c>
      <c r="AQ23" s="25">
        <v>1.964120427146554E-3</v>
      </c>
      <c r="AR23" s="80">
        <f>bv_poverty*AO23+bv_TotalUW_Pc*AQ23</f>
        <v>1.9174266100861134E-3</v>
      </c>
      <c r="AS23" s="80">
        <f xml:space="preserve"> 100 * AR23 / MAX(preexistscore)</f>
        <v>28.516632148962618</v>
      </c>
      <c r="AU23" s="78">
        <f>AA23*AL23*AS23</f>
        <v>9801.3234378758661</v>
      </c>
      <c r="AV23" s="78">
        <f>100 * AU23 / MAX(UnmetNeedsMuliplic)</f>
        <v>3.3298218861427697</v>
      </c>
      <c r="AW23" s="28">
        <f>IF(AV23&gt;0,LOG10(AV23),"")</f>
        <v>0.52242100349606235</v>
      </c>
      <c r="AX23" s="29">
        <f>RANK(AV23,UnmetNeedsMax100,0)</f>
        <v>135</v>
      </c>
      <c r="AY23" s="28">
        <f>IF(PERCENTRANK(UnmetNeedsMuliplic,AU23)&lt;0.95,AU23, PERCENTILE(UnmetNeedsMuliplic,0.95))</f>
        <v>9801.3234378758661</v>
      </c>
      <c r="AZ23" s="28">
        <f xml:space="preserve"> 100 *AY23 / MAX(NeedsWinsor5High)</f>
        <v>19.118314256431077</v>
      </c>
      <c r="BA23" s="28">
        <v>0.10777110606431961</v>
      </c>
      <c r="BC23" s="34">
        <v>30046</v>
      </c>
      <c r="BD23" s="35">
        <v>784.848388671875</v>
      </c>
      <c r="BE23" s="35">
        <v>4.1755895614624023</v>
      </c>
      <c r="BF23" s="33">
        <v>140</v>
      </c>
    </row>
    <row r="24" spans="1:58">
      <c r="A24" s="7">
        <v>23</v>
      </c>
      <c r="C24" s="11" t="s">
        <v>3</v>
      </c>
      <c r="D24" s="11" t="s">
        <v>7</v>
      </c>
      <c r="E24" s="11" t="s">
        <v>11</v>
      </c>
      <c r="F24" s="11" t="s">
        <v>16</v>
      </c>
      <c r="G24" s="11" t="s">
        <v>33</v>
      </c>
      <c r="H24" s="15" t="s">
        <v>71</v>
      </c>
      <c r="I24" s="11" t="s">
        <v>461</v>
      </c>
      <c r="J24" s="11">
        <v>60606000</v>
      </c>
      <c r="K24" s="11">
        <v>60606</v>
      </c>
      <c r="L24" s="12">
        <v>39086</v>
      </c>
      <c r="M24" s="12">
        <v>40811.01171875</v>
      </c>
      <c r="N24" s="13">
        <v>5.9279999999999999</v>
      </c>
      <c r="P24" s="20">
        <v>24587</v>
      </c>
      <c r="Q24" s="20">
        <v>24576</v>
      </c>
      <c r="R24" s="20">
        <v>2369</v>
      </c>
      <c r="S24" s="20">
        <v>2369</v>
      </c>
      <c r="T24" s="20">
        <v>4460</v>
      </c>
      <c r="U24" s="20">
        <v>4460</v>
      </c>
      <c r="V24" s="21">
        <v>1.8246497493237257E-3</v>
      </c>
      <c r="W24" s="21">
        <v>4.7767343930900097E-3</v>
      </c>
      <c r="X24" s="21">
        <v>4.4051716104149818E-3</v>
      </c>
      <c r="Y24" s="21">
        <v>8.0029862001538277E-3</v>
      </c>
      <c r="Z24" s="51">
        <f>bv_affected*V24+bv_idpcumul*W24+bv_htotalimput*X24+bv_hpartialimput*Y24</f>
        <v>4.54381231085863E-3</v>
      </c>
      <c r="AA24" s="51">
        <f>100 * Z24 / MAX(magnitudescore)</f>
        <v>10.567337339445395</v>
      </c>
      <c r="AC24" s="23">
        <v>0.60246002674102783</v>
      </c>
      <c r="AD24" s="23">
        <v>0.60219043493270874</v>
      </c>
      <c r="AE24" s="23">
        <v>1.2776399850845337</v>
      </c>
      <c r="AF24" s="23">
        <v>0.60246002674102783</v>
      </c>
      <c r="AG24" s="23">
        <v>1</v>
      </c>
      <c r="AH24" s="23">
        <v>1.9942633807659149E-3</v>
      </c>
      <c r="AI24" s="23">
        <v>4.5155007392168045E-3</v>
      </c>
      <c r="AJ24" s="23">
        <v>6.580110639333725E-3</v>
      </c>
      <c r="AK24" s="76">
        <f>bv_rimputAffect*AH24+bv_ratioIDP*AI24+bv_rimputDamaged*AJ24</f>
        <v>4.6990087648853662E-3</v>
      </c>
      <c r="AL24" s="76">
        <f>100 * AK24 / MAX(intensityscore)</f>
        <v>71.348008780980237</v>
      </c>
      <c r="AN24" s="25">
        <v>0.32699000835418701</v>
      </c>
      <c r="AO24" s="25">
        <v>2.5417788419872522E-3</v>
      </c>
      <c r="AP24" s="25">
        <v>8.5151904150620439</v>
      </c>
      <c r="AQ24" s="25">
        <v>2.3818307090550661E-3</v>
      </c>
      <c r="AR24" s="80">
        <f>bv_poverty*AO24+bv_TotalUW_Pc*AQ24</f>
        <v>2.4751444498077035E-3</v>
      </c>
      <c r="AS24" s="80">
        <f xml:space="preserve"> 100 * AR24 / MAX(preexistscore)</f>
        <v>36.811204882330706</v>
      </c>
      <c r="AU24" s="78">
        <f>AA24*AL24*AS24</f>
        <v>27754.119980157189</v>
      </c>
      <c r="AV24" s="78">
        <f>100 * AU24 / MAX(UnmetNeedsMuliplic)</f>
        <v>9.4289589284881412</v>
      </c>
      <c r="AW24" s="28">
        <f>IF(AV24&gt;0,LOG10(AV24),"")</f>
        <v>0.97446374400218971</v>
      </c>
      <c r="AX24" s="29">
        <f>RANK(AV24,UnmetNeedsMax100,0)</f>
        <v>59</v>
      </c>
      <c r="AY24" s="28">
        <f>IF(PERCENTRANK(UnmetNeedsMuliplic,AU24)&lt;0.95,AU24, PERCENTILE(UnmetNeedsMuliplic,0.95))</f>
        <v>27754.119980157189</v>
      </c>
      <c r="AZ24" s="28">
        <f xml:space="preserve"> 100 *AY24 / MAX(NeedsWinsor5High)</f>
        <v>54.136769493889034</v>
      </c>
      <c r="BA24" s="28">
        <v>0.2670210599899292</v>
      </c>
      <c r="BC24" s="34">
        <v>24587</v>
      </c>
      <c r="BD24" s="35">
        <v>2146.77001953125</v>
      </c>
      <c r="BE24" s="35">
        <v>11.421353340148926</v>
      </c>
      <c r="BF24" s="33">
        <v>103</v>
      </c>
    </row>
    <row r="25" spans="1:58">
      <c r="A25" s="7">
        <v>24</v>
      </c>
      <c r="C25" s="11" t="s">
        <v>3</v>
      </c>
      <c r="D25" s="11" t="s">
        <v>7</v>
      </c>
      <c r="E25" s="11" t="s">
        <v>11</v>
      </c>
      <c r="F25" s="11" t="s">
        <v>16</v>
      </c>
      <c r="G25" s="11" t="s">
        <v>33</v>
      </c>
      <c r="H25" s="15" t="s">
        <v>72</v>
      </c>
      <c r="I25" s="11" t="s">
        <v>462</v>
      </c>
      <c r="J25" s="11">
        <v>60607000</v>
      </c>
      <c r="K25" s="11">
        <v>60607</v>
      </c>
      <c r="L25" s="12">
        <v>30669</v>
      </c>
      <c r="M25" s="12">
        <v>32022.5390625</v>
      </c>
      <c r="N25" s="13">
        <v>94.778999999999996</v>
      </c>
      <c r="P25" s="20">
        <v>3021</v>
      </c>
      <c r="Q25" s="20">
        <v>3021</v>
      </c>
      <c r="R25" s="20">
        <v>15</v>
      </c>
      <c r="S25" s="20">
        <v>15</v>
      </c>
      <c r="T25" s="20">
        <v>88</v>
      </c>
      <c r="U25" s="20">
        <v>88</v>
      </c>
      <c r="V25" s="21">
        <v>2.2419435845222324E-4</v>
      </c>
      <c r="W25" s="21">
        <v>5.8717915089800954E-4</v>
      </c>
      <c r="X25" s="21">
        <v>2.7892601792700589E-5</v>
      </c>
      <c r="Y25" s="21">
        <v>1.5790644101798534E-4</v>
      </c>
      <c r="Z25" s="51">
        <f>bv_affected*V25+bv_idpcumul*W25+bv_htotalimput*X25+bv_hpartialimput*Y25</f>
        <v>2.2256169019383378E-4</v>
      </c>
      <c r="AA25" s="51">
        <f>100 * Z25 / MAX(magnitudescore)</f>
        <v>0.51760158611633977</v>
      </c>
      <c r="AC25" s="23">
        <v>9.4339996576309204E-2</v>
      </c>
      <c r="AD25" s="23">
        <v>9.4339802861213684E-2</v>
      </c>
      <c r="AE25" s="23">
        <v>0.1568399965763092</v>
      </c>
      <c r="AF25" s="23">
        <v>9.4339996576309204E-2</v>
      </c>
      <c r="AG25" s="23">
        <v>0.1568399965763092</v>
      </c>
      <c r="AH25" s="23">
        <v>3.1228427542373538E-4</v>
      </c>
      <c r="AI25" s="23">
        <v>7.0740317460149527E-4</v>
      </c>
      <c r="AJ25" s="23">
        <v>1.0320245055481791E-3</v>
      </c>
      <c r="AK25" s="76">
        <f>bv_rimputAffect*AH25+bv_ratioIDP*AI25+bv_rimputDamaged*AJ25</f>
        <v>7.3659115369664502E-4</v>
      </c>
      <c r="AL25" s="76">
        <f>100 * AK25 / MAX(intensityscore)</f>
        <v>11.184127276941284</v>
      </c>
      <c r="AN25" s="25">
        <v>0.28011998534202576</v>
      </c>
      <c r="AO25" s="25">
        <v>2.1774459164589643E-3</v>
      </c>
      <c r="AP25" s="25">
        <v>14.908100748808714</v>
      </c>
      <c r="AQ25" s="25">
        <v>4.1700266301631927E-3</v>
      </c>
      <c r="AR25" s="80">
        <f>bv_poverty*AO25+bv_TotalUW_Pc*AQ25</f>
        <v>3.0075550417881462E-3</v>
      </c>
      <c r="AS25" s="80">
        <f xml:space="preserve"> 100 * AR25 / MAX(preexistscore)</f>
        <v>44.72939946868614</v>
      </c>
      <c r="AU25" s="78">
        <f>AA25*AL25*AS25</f>
        <v>258.93500543046167</v>
      </c>
      <c r="AV25" s="78">
        <f>100 * AU25 / MAX(UnmetNeedsMuliplic)</f>
        <v>8.7968472179886043E-2</v>
      </c>
      <c r="AW25" s="28">
        <f>IF(AV25&gt;0,LOG10(AV25),"")</f>
        <v>-1.0556729507097542</v>
      </c>
      <c r="AX25" s="29">
        <f>RANK(AV25,UnmetNeedsMax100,0)</f>
        <v>337</v>
      </c>
      <c r="AY25" s="28">
        <f>IF(PERCENTRANK(UnmetNeedsMuliplic,AU25)&lt;0.95,AU25, PERCENTILE(UnmetNeedsMuliplic,0.95))</f>
        <v>258.93500543046167</v>
      </c>
      <c r="AZ25" s="28">
        <f xml:space="preserve"> 100 *AY25 / MAX(NeedsWinsor5High)</f>
        <v>0.50507473171226147</v>
      </c>
      <c r="BA25" s="28">
        <v>9.9999997764825821E-3</v>
      </c>
      <c r="BC25" s="34">
        <v>3021</v>
      </c>
      <c r="BD25" s="35">
        <v>8.4624242782592773</v>
      </c>
      <c r="BE25" s="35">
        <v>4.5022211968898773E-2</v>
      </c>
      <c r="BF25" s="33">
        <v>349</v>
      </c>
    </row>
    <row r="26" spans="1:58">
      <c r="A26" s="7">
        <v>25</v>
      </c>
      <c r="C26" s="11" t="s">
        <v>3</v>
      </c>
      <c r="D26" s="11" t="s">
        <v>7</v>
      </c>
      <c r="E26" s="11" t="s">
        <v>11</v>
      </c>
      <c r="F26" s="11" t="s">
        <v>16</v>
      </c>
      <c r="G26" s="11" t="s">
        <v>33</v>
      </c>
      <c r="H26" s="15" t="s">
        <v>73</v>
      </c>
      <c r="I26" s="11" t="s">
        <v>463</v>
      </c>
      <c r="J26" s="11">
        <v>60608000</v>
      </c>
      <c r="K26" s="11">
        <v>60608</v>
      </c>
      <c r="L26" s="12">
        <v>45983</v>
      </c>
      <c r="M26" s="12">
        <v>48012.40625</v>
      </c>
      <c r="N26" s="13">
        <v>78.710999999999999</v>
      </c>
      <c r="P26" s="20">
        <v>8723</v>
      </c>
      <c r="Q26" s="20">
        <v>8723</v>
      </c>
      <c r="R26" s="20">
        <v>41</v>
      </c>
      <c r="S26" s="20">
        <v>41</v>
      </c>
      <c r="T26" s="20">
        <v>648</v>
      </c>
      <c r="U26" s="20">
        <v>648</v>
      </c>
      <c r="V26" s="21">
        <v>6.473510293290019E-4</v>
      </c>
      <c r="W26" s="21">
        <v>1.6954530728980899E-3</v>
      </c>
      <c r="X26" s="21">
        <v>7.6239783084020019E-5</v>
      </c>
      <c r="Y26" s="21">
        <v>1.1627656640484929E-3</v>
      </c>
      <c r="Z26" s="51">
        <f>bv_affected*V26+bv_idpcumul*W26+bv_htotalimput*X26+bv_hpartialimput*Y26</f>
        <v>8.2989128587360032E-4</v>
      </c>
      <c r="AA26" s="51">
        <f>100 * Z26 / MAX(magnitudescore)</f>
        <v>1.9300403654294558</v>
      </c>
      <c r="AC26" s="23">
        <v>0.18167999386787415</v>
      </c>
      <c r="AD26" s="23">
        <v>0.18168221414089203</v>
      </c>
      <c r="AE26" s="23">
        <v>0.36333999037742615</v>
      </c>
      <c r="AF26" s="23">
        <v>0.18167999386787415</v>
      </c>
      <c r="AG26" s="23">
        <v>0.36333999037742615</v>
      </c>
      <c r="AH26" s="23">
        <v>6.0139718698337674E-4</v>
      </c>
      <c r="AI26" s="23">
        <v>1.3623366830870509E-3</v>
      </c>
      <c r="AJ26" s="23">
        <v>2.3908172734081745E-3</v>
      </c>
      <c r="AK26" s="76">
        <f>bv_rimputAffect*AH26+bv_ratioIDP*AI26+bv_rimputDamaged*AJ26</f>
        <v>1.5813640953041613E-3</v>
      </c>
      <c r="AL26" s="76">
        <f>100 * AK26 / MAX(intensityscore)</f>
        <v>24.010846755771187</v>
      </c>
      <c r="AN26" s="25">
        <v>0.32067000865936279</v>
      </c>
      <c r="AO26" s="25">
        <v>2.4926518090069294E-3</v>
      </c>
      <c r="AP26" s="25">
        <v>12.792056074766355</v>
      </c>
      <c r="AQ26" s="25">
        <v>3.5781362093985081E-3</v>
      </c>
      <c r="AR26" s="80">
        <f>bv_poverty*AO26+bv_TotalUW_Pc*AQ26</f>
        <v>2.9448646102100615E-3</v>
      </c>
      <c r="AS26" s="80">
        <f xml:space="preserve"> 100 * AR26 / MAX(preexistscore)</f>
        <v>43.79704567367353</v>
      </c>
      <c r="AU26" s="78">
        <f>AA26*AL26*AS26</f>
        <v>2029.6384618635611</v>
      </c>
      <c r="AV26" s="78">
        <f>100 * AU26 / MAX(UnmetNeedsMuliplic)</f>
        <v>0.68953285891513172</v>
      </c>
      <c r="AW26" s="28">
        <f>IF(AV26&gt;0,LOG10(AV26),"")</f>
        <v>-0.16144503317849171</v>
      </c>
      <c r="AX26" s="29">
        <f>RANK(AV26,UnmetNeedsMax100,0)</f>
        <v>205</v>
      </c>
      <c r="AY26" s="28">
        <f>IF(PERCENTRANK(UnmetNeedsMuliplic,AU26)&lt;0.95,AU26, PERCENTILE(UnmetNeedsMuliplic,0.95))</f>
        <v>2029.6384618635611</v>
      </c>
      <c r="AZ26" s="28">
        <f xml:space="preserve"> 100 *AY26 / MAX(NeedsWinsor5High)</f>
        <v>3.9589822932377765</v>
      </c>
      <c r="BA26" s="28">
        <v>9.9999997764825821E-3</v>
      </c>
      <c r="BC26" s="34">
        <v>8723</v>
      </c>
      <c r="BD26" s="35">
        <v>27.972043991088867</v>
      </c>
      <c r="BE26" s="35">
        <v>0.14881826937198639</v>
      </c>
      <c r="BF26" s="33">
        <v>325</v>
      </c>
    </row>
    <row r="27" spans="1:58">
      <c r="A27" s="7">
        <v>26</v>
      </c>
      <c r="C27" s="11" t="s">
        <v>3</v>
      </c>
      <c r="D27" s="11" t="s">
        <v>7</v>
      </c>
      <c r="E27" s="11" t="s">
        <v>11</v>
      </c>
      <c r="F27" s="11" t="s">
        <v>16</v>
      </c>
      <c r="G27" s="11" t="s">
        <v>33</v>
      </c>
      <c r="H27" s="15" t="s">
        <v>74</v>
      </c>
      <c r="I27" s="11" t="s">
        <v>464</v>
      </c>
      <c r="J27" s="11">
        <v>60609000</v>
      </c>
      <c r="K27" s="11">
        <v>60609</v>
      </c>
      <c r="L27" s="12">
        <v>25211</v>
      </c>
      <c r="M27" s="12">
        <v>26323.65625</v>
      </c>
      <c r="N27" s="13">
        <v>23.167000000000002</v>
      </c>
      <c r="P27" s="20">
        <v>25211</v>
      </c>
      <c r="Q27" s="20">
        <v>20455</v>
      </c>
      <c r="R27" s="20">
        <v>1414</v>
      </c>
      <c r="S27" s="20">
        <v>1414</v>
      </c>
      <c r="T27" s="20">
        <v>3033</v>
      </c>
      <c r="U27" s="20">
        <v>3033</v>
      </c>
      <c r="V27" s="21">
        <v>1.870958018116653E-3</v>
      </c>
      <c r="W27" s="21">
        <v>3.9757532067596912E-3</v>
      </c>
      <c r="X27" s="21">
        <v>2.6293427217751741E-3</v>
      </c>
      <c r="Y27" s="21">
        <v>5.4423892870545387E-3</v>
      </c>
      <c r="Z27" s="51">
        <f>bv_affected*V27+bv_idpcumul*W27+bv_htotalimput*X27+bv_hpartialimput*Y27</f>
        <v>3.3433767094626088E-3</v>
      </c>
      <c r="AA27" s="51">
        <f>100 * Z27 / MAX(magnitudescore)</f>
        <v>7.7755389361714187</v>
      </c>
      <c r="AC27" s="23">
        <v>0.9577299952507019</v>
      </c>
      <c r="AD27" s="23">
        <v>0.7770577073097229</v>
      </c>
      <c r="AE27" s="23">
        <v>0.81139999628067017</v>
      </c>
      <c r="AF27" s="23">
        <v>0.9577299952507019</v>
      </c>
      <c r="AG27" s="23">
        <v>0.81139999628067017</v>
      </c>
      <c r="AH27" s="23">
        <v>3.1702781561762094E-3</v>
      </c>
      <c r="AI27" s="23">
        <v>5.8267358690500259E-3</v>
      </c>
      <c r="AJ27" s="23">
        <v>5.3391018882393837E-3</v>
      </c>
      <c r="AK27" s="76">
        <f>bv_rimputAffect*AH27+bv_ratioIDP*AI27+bv_rimputDamaged*AJ27</f>
        <v>4.9450432326179003E-3</v>
      </c>
      <c r="AL27" s="76">
        <f>100 * AK27 / MAX(intensityscore)</f>
        <v>75.083705018744737</v>
      </c>
      <c r="AN27" s="25">
        <v>0.37902998924255371</v>
      </c>
      <c r="AO27" s="25">
        <v>2.9462992679327726E-3</v>
      </c>
      <c r="AP27" s="25">
        <v>9.4158953080114909</v>
      </c>
      <c r="AQ27" s="25">
        <v>2.633771626278758E-3</v>
      </c>
      <c r="AR27" s="80">
        <f>bv_poverty*AO27+bv_TotalUW_Pc*AQ27</f>
        <v>2.8161002524197103E-3</v>
      </c>
      <c r="AS27" s="80">
        <f xml:space="preserve"> 100 * AR27 / MAX(preexistscore)</f>
        <v>41.882017580452299</v>
      </c>
      <c r="AU27" s="78">
        <f>AA27*AL27*AS27</f>
        <v>24451.403361177257</v>
      </c>
      <c r="AV27" s="78">
        <f>100 * AU27 / MAX(UnmetNeedsMuliplic)</f>
        <v>8.3069208535983101</v>
      </c>
      <c r="AW27" s="28">
        <f>IF(AV27&gt;0,LOG10(AV27),"")</f>
        <v>0.91944007262856131</v>
      </c>
      <c r="AX27" s="29">
        <f>RANK(AV27,UnmetNeedsMax100,0)</f>
        <v>68</v>
      </c>
      <c r="AY27" s="28">
        <f>IF(PERCENTRANK(UnmetNeedsMuliplic,AU27)&lt;0.95,AU27, PERCENTILE(UnmetNeedsMuliplic,0.95))</f>
        <v>24451.403361177257</v>
      </c>
      <c r="AZ27" s="28">
        <f xml:space="preserve"> 100 *AY27 / MAX(NeedsWinsor5High)</f>
        <v>47.694540072340629</v>
      </c>
      <c r="BA27" s="28">
        <v>0.24709333479404449</v>
      </c>
      <c r="BC27" s="34">
        <v>25211</v>
      </c>
      <c r="BD27" s="35">
        <v>2361.156005859375</v>
      </c>
      <c r="BE27" s="35">
        <v>12.561939239501953</v>
      </c>
      <c r="BF27" s="33">
        <v>99</v>
      </c>
    </row>
    <row r="28" spans="1:58">
      <c r="A28" s="7">
        <v>27</v>
      </c>
      <c r="C28" s="11" t="s">
        <v>3</v>
      </c>
      <c r="D28" s="11" t="s">
        <v>7</v>
      </c>
      <c r="E28" s="11" t="s">
        <v>11</v>
      </c>
      <c r="F28" s="11" t="s">
        <v>16</v>
      </c>
      <c r="G28" s="11" t="s">
        <v>33</v>
      </c>
      <c r="H28" s="15" t="s">
        <v>75</v>
      </c>
      <c r="I28" s="11" t="s">
        <v>465</v>
      </c>
      <c r="J28" s="11">
        <v>60610000</v>
      </c>
      <c r="K28" s="11">
        <v>60610</v>
      </c>
      <c r="L28" s="12">
        <v>15669</v>
      </c>
      <c r="M28" s="12">
        <v>16360.5322265625</v>
      </c>
      <c r="N28" s="13">
        <v>42.53</v>
      </c>
      <c r="P28" s="20">
        <v>4357</v>
      </c>
      <c r="Q28" s="20">
        <v>4357</v>
      </c>
      <c r="R28" s="20">
        <v>715</v>
      </c>
      <c r="S28" s="20">
        <v>715</v>
      </c>
      <c r="T28" s="20">
        <v>1380</v>
      </c>
      <c r="U28" s="20">
        <v>1380</v>
      </c>
      <c r="V28" s="21">
        <v>3.2334154821000993E-4</v>
      </c>
      <c r="W28" s="21">
        <v>8.4685190813615918E-4</v>
      </c>
      <c r="X28" s="21">
        <v>1.3295473763719201E-3</v>
      </c>
      <c r="Y28" s="21">
        <v>2.4762602988630533E-3</v>
      </c>
      <c r="Z28" s="51">
        <f>bv_affected*V28+bv_idpcumul*W28+bv_htotalimput*X28+bv_hpartialimput*Y28</f>
        <v>1.2110254809464096E-3</v>
      </c>
      <c r="AA28" s="51">
        <f>100 * Z28 / MAX(magnitudescore)</f>
        <v>2.8164268038189597</v>
      </c>
      <c r="AC28" s="23">
        <v>0.26631000638008118</v>
      </c>
      <c r="AD28" s="23">
        <v>0.26631161570549011</v>
      </c>
      <c r="AE28" s="23">
        <v>2.2118399143218994</v>
      </c>
      <c r="AF28" s="23">
        <v>0.26631000638008118</v>
      </c>
      <c r="AG28" s="23">
        <v>1</v>
      </c>
      <c r="AH28" s="23">
        <v>8.8153942488133907E-4</v>
      </c>
      <c r="AI28" s="23">
        <v>1.9969267304986715E-3</v>
      </c>
      <c r="AJ28" s="23">
        <v>6.580110639333725E-3</v>
      </c>
      <c r="AK28" s="76">
        <f>bv_rimputAffect*AH28+bv_ratioIDP*AI28+bv_rimputDamaged*AJ28</f>
        <v>3.5596112271072343E-3</v>
      </c>
      <c r="AL28" s="76">
        <f>100 * AK28 / MAX(intensityscore)</f>
        <v>54.047818549816753</v>
      </c>
      <c r="AN28" s="25">
        <v>0.27217000722885132</v>
      </c>
      <c r="AO28" s="25">
        <v>2.1156487055122852E-3</v>
      </c>
      <c r="AP28" s="25">
        <v>10.022026431718063</v>
      </c>
      <c r="AQ28" s="25">
        <v>2.8033161070197821E-3</v>
      </c>
      <c r="AR28" s="80">
        <f>bv_poverty*AO28+bv_TotalUW_Pc*AQ28</f>
        <v>2.4021309449803086E-3</v>
      </c>
      <c r="AS28" s="80">
        <f xml:space="preserve"> 100 * AR28 / MAX(preexistscore)</f>
        <v>35.725322769233387</v>
      </c>
      <c r="AU28" s="78">
        <f>AA28*AL28*AS28</f>
        <v>5438.1702528145415</v>
      </c>
      <c r="AV28" s="78">
        <f>100 * AU28 / MAX(UnmetNeedsMuliplic)</f>
        <v>1.8475197194713533</v>
      </c>
      <c r="AW28" s="28">
        <f>IF(AV28&gt;0,LOG10(AV28),"")</f>
        <v>0.26658908252661462</v>
      </c>
      <c r="AX28" s="29">
        <f>RANK(AV28,UnmetNeedsMax100,0)</f>
        <v>162</v>
      </c>
      <c r="AY28" s="28">
        <f>IF(PERCENTRANK(UnmetNeedsMuliplic,AU28)&lt;0.95,AU28, PERCENTILE(UnmetNeedsMuliplic,0.95))</f>
        <v>5438.1702528145415</v>
      </c>
      <c r="AZ28" s="28">
        <f xml:space="preserve"> 100 *AY28 / MAX(NeedsWinsor5High)</f>
        <v>10.607613199612524</v>
      </c>
      <c r="BA28" s="28">
        <v>0.20103257894515991</v>
      </c>
      <c r="BC28" s="34">
        <v>4357</v>
      </c>
      <c r="BD28" s="35">
        <v>238.39341735839844</v>
      </c>
      <c r="BE28" s="35">
        <v>1.2683125734329224</v>
      </c>
      <c r="BF28" s="33">
        <v>176</v>
      </c>
    </row>
    <row r="29" spans="1:58">
      <c r="A29" s="7">
        <v>28</v>
      </c>
      <c r="C29" s="11" t="s">
        <v>3</v>
      </c>
      <c r="D29" s="11" t="s">
        <v>7</v>
      </c>
      <c r="E29" s="11" t="s">
        <v>11</v>
      </c>
      <c r="F29" s="11" t="s">
        <v>16</v>
      </c>
      <c r="G29" s="11" t="s">
        <v>33</v>
      </c>
      <c r="H29" s="15" t="s">
        <v>76</v>
      </c>
      <c r="I29" s="11" t="s">
        <v>466</v>
      </c>
      <c r="J29" s="11">
        <v>60611000</v>
      </c>
      <c r="K29" s="11">
        <v>60611</v>
      </c>
      <c r="L29" s="12">
        <v>32494</v>
      </c>
      <c r="M29" s="12">
        <v>33928.08203125</v>
      </c>
      <c r="N29" s="13">
        <v>39.726999999999997</v>
      </c>
      <c r="P29" s="20">
        <v>32494</v>
      </c>
      <c r="Q29" s="20">
        <v>23832</v>
      </c>
      <c r="R29" s="20">
        <v>1122</v>
      </c>
      <c r="S29" s="20">
        <v>1122</v>
      </c>
      <c r="T29" s="20">
        <v>2210</v>
      </c>
      <c r="U29" s="20">
        <v>2210</v>
      </c>
      <c r="V29" s="21">
        <v>2.4114437401294708E-3</v>
      </c>
      <c r="W29" s="21">
        <v>4.6321265399456024E-3</v>
      </c>
      <c r="X29" s="21">
        <v>2.0863667596131563E-3</v>
      </c>
      <c r="Y29" s="21">
        <v>3.9656050503253937E-3</v>
      </c>
      <c r="Z29" s="51">
        <f>bv_affected*V29+bv_idpcumul*W29+bv_htotalimput*X29+bv_hpartialimput*Y29</f>
        <v>3.1211815567454325E-3</v>
      </c>
      <c r="AA29" s="51">
        <f>100 * Z29 / MAX(magnitudescore)</f>
        <v>7.2587897895702698</v>
      </c>
      <c r="AC29" s="23">
        <v>0.9577299952507019</v>
      </c>
      <c r="AD29" s="23">
        <v>0.7024269700050354</v>
      </c>
      <c r="AE29" s="23">
        <v>0.47168999910354614</v>
      </c>
      <c r="AF29" s="23">
        <v>0.9577299952507019</v>
      </c>
      <c r="AG29" s="23">
        <v>0.47168999910354614</v>
      </c>
      <c r="AH29" s="23">
        <v>3.1702781561762094E-3</v>
      </c>
      <c r="AI29" s="23">
        <v>5.2671199664473534E-3</v>
      </c>
      <c r="AJ29" s="23">
        <v>3.1037724111229181E-3</v>
      </c>
      <c r="AK29" s="76">
        <f>bv_rimputAffect*AH29+bv_ratioIDP*AI29+bv_rimputDamaged*AJ29</f>
        <v>3.8532107396749781E-3</v>
      </c>
      <c r="AL29" s="76">
        <f>100 * AK29 / MAX(intensityscore)</f>
        <v>58.505724812369962</v>
      </c>
      <c r="AN29" s="25">
        <v>0.22383999824523926</v>
      </c>
      <c r="AO29" s="25">
        <v>1.739966799505055E-3</v>
      </c>
      <c r="AP29" s="25">
        <v>8.1546200688377013</v>
      </c>
      <c r="AQ29" s="25">
        <v>2.2809735964983702E-3</v>
      </c>
      <c r="AR29" s="80">
        <f>bv_poverty*AO29+bv_TotalUW_Pc*AQ29</f>
        <v>1.9653502311324702E-3</v>
      </c>
      <c r="AS29" s="80">
        <f xml:space="preserve"> 100 * AR29 / MAX(preexistscore)</f>
        <v>29.229368827089697</v>
      </c>
      <c r="AU29" s="78">
        <f>AA29*AL29*AS29</f>
        <v>12413.150506410691</v>
      </c>
      <c r="AV29" s="78">
        <f>100 * AU29 / MAX(UnmetNeedsMuliplic)</f>
        <v>4.2171427658945104</v>
      </c>
      <c r="AW29" s="28">
        <f>IF(AV29&gt;0,LOG10(AV29),"")</f>
        <v>0.62501830373970857</v>
      </c>
      <c r="AX29" s="29">
        <f>RANK(AV29,UnmetNeedsMax100,0)</f>
        <v>120</v>
      </c>
      <c r="AY29" s="28">
        <f>IF(PERCENTRANK(UnmetNeedsMuliplic,AU29)&lt;0.95,AU29, PERCENTILE(UnmetNeedsMuliplic,0.95))</f>
        <v>12413.150506410691</v>
      </c>
      <c r="AZ29" s="28">
        <f xml:space="preserve"> 100 *AY29 / MAX(NeedsWinsor5High)</f>
        <v>24.212904899847651</v>
      </c>
      <c r="BA29" s="28">
        <v>0.15212176740169525</v>
      </c>
      <c r="BC29" s="34">
        <v>32494</v>
      </c>
      <c r="BD29" s="35">
        <v>1106.451171875</v>
      </c>
      <c r="BE29" s="35">
        <v>5.8865966796875</v>
      </c>
      <c r="BF29" s="33">
        <v>129</v>
      </c>
    </row>
    <row r="30" spans="1:58">
      <c r="A30" s="7">
        <v>29</v>
      </c>
      <c r="C30" s="11" t="s">
        <v>3</v>
      </c>
      <c r="D30" s="11" t="s">
        <v>7</v>
      </c>
      <c r="E30" s="11" t="s">
        <v>11</v>
      </c>
      <c r="F30" s="11" t="s">
        <v>16</v>
      </c>
      <c r="G30" s="11" t="s">
        <v>33</v>
      </c>
      <c r="H30" s="15" t="s">
        <v>77</v>
      </c>
      <c r="I30" s="11" t="s">
        <v>467</v>
      </c>
      <c r="J30" s="11">
        <v>60612000</v>
      </c>
      <c r="K30" s="11">
        <v>60612</v>
      </c>
      <c r="L30" s="12">
        <v>35102</v>
      </c>
      <c r="M30" s="12">
        <v>36651.18359375</v>
      </c>
      <c r="N30" s="13">
        <v>49.704000000000001</v>
      </c>
      <c r="P30" s="20">
        <v>9620</v>
      </c>
      <c r="Q30" s="20">
        <v>9620</v>
      </c>
      <c r="R30" s="20">
        <v>292</v>
      </c>
      <c r="S30" s="20">
        <v>292</v>
      </c>
      <c r="T30" s="20">
        <v>1976</v>
      </c>
      <c r="U30" s="20">
        <v>1976</v>
      </c>
      <c r="V30" s="21">
        <v>7.1391917299479246E-4</v>
      </c>
      <c r="W30" s="21">
        <v>1.8697992200031877E-3</v>
      </c>
      <c r="X30" s="21">
        <v>5.4297602036967874E-4</v>
      </c>
      <c r="Y30" s="21">
        <v>3.5457175690680742E-3</v>
      </c>
      <c r="Z30" s="51">
        <f>bv_affected*V30+bv_idpcumul*W30+bv_htotalimput*X30+bv_hpartialimput*Y30</f>
        <v>1.6216338795085905E-3</v>
      </c>
      <c r="AA30" s="51">
        <f>100 * Z30 / MAX(magnitudescore)</f>
        <v>3.771360054835236</v>
      </c>
      <c r="AC30" s="23">
        <v>0.26247000694274902</v>
      </c>
      <c r="AD30" s="23">
        <v>0.26247447729110718</v>
      </c>
      <c r="AE30" s="23">
        <v>1.0844899415969849</v>
      </c>
      <c r="AF30" s="23">
        <v>0.26247000694274902</v>
      </c>
      <c r="AG30" s="23">
        <v>1</v>
      </c>
      <c r="AH30" s="23">
        <v>8.6882826872169971E-4</v>
      </c>
      <c r="AI30" s="23">
        <v>1.9681542180478573E-3</v>
      </c>
      <c r="AJ30" s="23">
        <v>6.580110639333725E-3</v>
      </c>
      <c r="AK30" s="76">
        <f>bv_rimputAffect*AH30+bv_ratioIDP*AI30+bv_rimputDamaged*AJ30</f>
        <v>3.5465947955846786E-3</v>
      </c>
      <c r="AL30" s="76">
        <f>100 * AK30 / MAX(intensityscore)</f>
        <v>53.850181874288872</v>
      </c>
      <c r="AN30" s="25">
        <v>0.34615001082420349</v>
      </c>
      <c r="AO30" s="25">
        <v>2.6907145511358976E-3</v>
      </c>
      <c r="AP30" s="25">
        <v>10.590943975441288</v>
      </c>
      <c r="AQ30" s="25">
        <v>2.9624509625136852E-3</v>
      </c>
      <c r="AR30" s="80">
        <f>bv_poverty*AO30+bv_TotalUW_Pc*AQ30</f>
        <v>2.8039199401158842E-3</v>
      </c>
      <c r="AS30" s="80">
        <f xml:space="preserve"> 100 * AR30 / MAX(preexistscore)</f>
        <v>41.700867760375431</v>
      </c>
      <c r="AU30" s="78">
        <f>AA30*AL30*AS30</f>
        <v>8468.9635490127475</v>
      </c>
      <c r="AV30" s="78">
        <f>100 * AU30 / MAX(UnmetNeedsMuliplic)</f>
        <v>2.8771767769108028</v>
      </c>
      <c r="AW30" s="28">
        <f>IF(AV30&gt;0,LOG10(AV30),"")</f>
        <v>0.45896654624149918</v>
      </c>
      <c r="AX30" s="29">
        <f>RANK(AV30,UnmetNeedsMax100,0)</f>
        <v>143</v>
      </c>
      <c r="AY30" s="28">
        <f>IF(PERCENTRANK(UnmetNeedsMuliplic,AU30)&lt;0.95,AU30, PERCENTILE(UnmetNeedsMuliplic,0.95))</f>
        <v>8468.9635490127475</v>
      </c>
      <c r="AZ30" s="28">
        <f xml:space="preserve"> 100 *AY30 / MAX(NeedsWinsor5High)</f>
        <v>16.519433072741759</v>
      </c>
      <c r="BA30" s="28">
        <v>3.6648202687501907E-2</v>
      </c>
      <c r="BC30" s="34">
        <v>9620</v>
      </c>
      <c r="BD30" s="35">
        <v>122.03716278076172</v>
      </c>
      <c r="BE30" s="35">
        <v>0.64926820993423462</v>
      </c>
      <c r="BF30" s="33">
        <v>228</v>
      </c>
    </row>
    <row r="31" spans="1:58">
      <c r="A31" s="7">
        <v>30</v>
      </c>
      <c r="C31" s="11" t="s">
        <v>3</v>
      </c>
      <c r="D31" s="11" t="s">
        <v>7</v>
      </c>
      <c r="E31" s="11" t="s">
        <v>11</v>
      </c>
      <c r="F31" s="11" t="s">
        <v>16</v>
      </c>
      <c r="G31" s="11" t="s">
        <v>33</v>
      </c>
      <c r="H31" s="15" t="s">
        <v>78</v>
      </c>
      <c r="I31" s="11" t="s">
        <v>468</v>
      </c>
      <c r="J31" s="11">
        <v>60613000</v>
      </c>
      <c r="K31" s="11">
        <v>60613</v>
      </c>
      <c r="L31" s="12">
        <v>57847</v>
      </c>
      <c r="M31" s="12">
        <v>60400.0078125</v>
      </c>
      <c r="N31" s="13">
        <v>67.356999999999999</v>
      </c>
      <c r="P31" s="20">
        <v>4657</v>
      </c>
      <c r="Q31" s="20">
        <v>4657</v>
      </c>
      <c r="R31" s="20">
        <v>68</v>
      </c>
      <c r="S31" s="20">
        <v>68</v>
      </c>
      <c r="T31" s="20">
        <v>876</v>
      </c>
      <c r="U31" s="20">
        <v>876</v>
      </c>
      <c r="V31" s="21">
        <v>3.4560513449832797E-4</v>
      </c>
      <c r="W31" s="21">
        <v>9.0516166528686881E-4</v>
      </c>
      <c r="X31" s="21">
        <v>1.2644646631088108E-4</v>
      </c>
      <c r="Y31" s="21">
        <v>1.5718869399279356E-3</v>
      </c>
      <c r="Z31" s="51">
        <f>bv_affected*V31+bv_idpcumul*W31+bv_htotalimput*X31+bv_hpartialimput*Y31</f>
        <v>7.1571028721082255E-4</v>
      </c>
      <c r="AA31" s="51">
        <f>100 * Z31 / MAX(magnitudescore)</f>
        <v>1.6644948173132021</v>
      </c>
      <c r="AC31" s="23">
        <v>7.7100001275539398E-2</v>
      </c>
      <c r="AD31" s="23">
        <v>7.7102638781070709E-2</v>
      </c>
      <c r="AE31" s="23">
        <v>0.93244999647140503</v>
      </c>
      <c r="AF31" s="23">
        <v>7.7100001275539398E-2</v>
      </c>
      <c r="AG31" s="23">
        <v>0.93244999647140503</v>
      </c>
      <c r="AH31" s="23">
        <v>2.5521643692627549E-4</v>
      </c>
      <c r="AI31" s="23">
        <v>5.7815102627500892E-4</v>
      </c>
      <c r="AJ31" s="23">
        <v>6.1356239020824432E-3</v>
      </c>
      <c r="AK31" s="76">
        <f>bv_rimputAffect*AH31+bv_ratioIDP*AI31+bv_rimputDamaged*AJ31</f>
        <v>2.7384502891043667E-3</v>
      </c>
      <c r="AL31" s="76">
        <f>100 * AK31 / MAX(intensityscore)</f>
        <v>41.579614988877907</v>
      </c>
      <c r="AN31" s="25">
        <v>0.17753000557422638</v>
      </c>
      <c r="AO31" s="25">
        <v>1.3799871085211635E-3</v>
      </c>
      <c r="AP31" s="25">
        <v>6.100495399858457</v>
      </c>
      <c r="AQ31" s="25">
        <v>1.7064029816538095E-3</v>
      </c>
      <c r="AR31" s="80">
        <f>bv_poverty*AO31+bv_TotalUW_Pc*AQ31</f>
        <v>1.5159719612682239E-3</v>
      </c>
      <c r="AS31" s="80">
        <f xml:space="preserve"> 100 * AR31 / MAX(preexistscore)</f>
        <v>22.546059671971399</v>
      </c>
      <c r="AU31" s="78">
        <f>AA31*AL31*AS31</f>
        <v>1560.3914535432705</v>
      </c>
      <c r="AV31" s="78">
        <f>100 * AU31 / MAX(UnmetNeedsMuliplic)</f>
        <v>0.53011469786620424</v>
      </c>
      <c r="AW31" s="28">
        <f>IF(AV31&gt;0,LOG10(AV31),"")</f>
        <v>-0.2756301544347739</v>
      </c>
      <c r="AX31" s="29">
        <f>RANK(AV31,UnmetNeedsMax100,0)</f>
        <v>226</v>
      </c>
      <c r="AY31" s="28">
        <f>IF(PERCENTRANK(UnmetNeedsMuliplic,AU31)&lt;0.95,AU31, PERCENTILE(UnmetNeedsMuliplic,0.95))</f>
        <v>1560.3914535432705</v>
      </c>
      <c r="AZ31" s="28">
        <f xml:space="preserve"> 100 *AY31 / MAX(NeedsWinsor5High)</f>
        <v>3.0436761281244582</v>
      </c>
      <c r="BA31" s="28">
        <v>9.9999997764825821E-3</v>
      </c>
      <c r="BC31" s="34">
        <v>4657</v>
      </c>
      <c r="BD31" s="35">
        <v>8.2675724029541016</v>
      </c>
      <c r="BE31" s="35">
        <v>4.3985549360513687E-2</v>
      </c>
      <c r="BF31" s="33">
        <v>350</v>
      </c>
    </row>
    <row r="32" spans="1:58">
      <c r="A32" s="7">
        <v>31</v>
      </c>
      <c r="C32" s="11" t="s">
        <v>3</v>
      </c>
      <c r="D32" s="11" t="s">
        <v>7</v>
      </c>
      <c r="E32" s="11" t="s">
        <v>11</v>
      </c>
      <c r="F32" s="11" t="s">
        <v>16</v>
      </c>
      <c r="G32" s="11" t="s">
        <v>33</v>
      </c>
      <c r="H32" s="15" t="s">
        <v>79</v>
      </c>
      <c r="I32" s="11" t="s">
        <v>469</v>
      </c>
      <c r="J32" s="11">
        <v>60614000</v>
      </c>
      <c r="K32" s="11">
        <v>60614</v>
      </c>
      <c r="L32" s="12">
        <v>30446</v>
      </c>
      <c r="M32" s="12">
        <v>31789.697265625</v>
      </c>
      <c r="N32" s="13">
        <v>50.585999999999999</v>
      </c>
      <c r="P32" s="20">
        <v>8682</v>
      </c>
      <c r="Q32" s="20">
        <v>8682</v>
      </c>
      <c r="R32" s="20">
        <v>188</v>
      </c>
      <c r="S32" s="20">
        <v>188</v>
      </c>
      <c r="T32" s="20">
        <v>1392</v>
      </c>
      <c r="U32" s="20">
        <v>1392</v>
      </c>
      <c r="V32" s="21">
        <v>6.4430834027007222E-4</v>
      </c>
      <c r="W32" s="21">
        <v>1.6874840948730707E-3</v>
      </c>
      <c r="X32" s="21">
        <v>3.4958729520440102E-4</v>
      </c>
      <c r="Y32" s="21">
        <v>2.4977929424494505E-3</v>
      </c>
      <c r="Z32" s="51">
        <f>bv_affected*V32+bv_idpcumul*W32+bv_htotalimput*X32+bv_hpartialimput*Y32</f>
        <v>1.2447939337405841E-3</v>
      </c>
      <c r="AA32" s="51">
        <f>100 * Z32 / MAX(magnitudescore)</f>
        <v>2.8949605564685599</v>
      </c>
      <c r="AC32" s="23">
        <v>0.27311000227928162</v>
      </c>
      <c r="AD32" s="23">
        <v>0.27310734987258911</v>
      </c>
      <c r="AE32" s="23">
        <v>0.83713001012802124</v>
      </c>
      <c r="AF32" s="23">
        <v>0.27311000227928162</v>
      </c>
      <c r="AG32" s="23">
        <v>0.83713001012802124</v>
      </c>
      <c r="AH32" s="23">
        <v>9.0404879301786423E-4</v>
      </c>
      <c r="AI32" s="23">
        <v>2.0478842779994011E-3</v>
      </c>
      <c r="AJ32" s="23">
        <v>5.5084079504013062E-3</v>
      </c>
      <c r="AK32" s="76">
        <f>bv_rimputAffect*AH32+bv_ratioIDP*AI32+bv_rimputDamaged*AJ32</f>
        <v>3.1500168965198101E-3</v>
      </c>
      <c r="AL32" s="76">
        <f>100 * AK32 / MAX(intensityscore)</f>
        <v>47.828689929803588</v>
      </c>
      <c r="AN32" s="25">
        <v>0.47997000813484192</v>
      </c>
      <c r="AO32" s="25">
        <v>3.7309322506189346E-3</v>
      </c>
      <c r="AP32" s="25">
        <v>5.9053196681307956</v>
      </c>
      <c r="AQ32" s="25">
        <v>1.6518093179911375E-3</v>
      </c>
      <c r="AR32" s="80">
        <f>bv_poverty*AO32+bv_TotalUW_Pc*AQ32</f>
        <v>2.8647696368861945E-3</v>
      </c>
      <c r="AS32" s="80">
        <f xml:space="preserve"> 100 * AR32 / MAX(preexistscore)</f>
        <v>42.605845510265389</v>
      </c>
      <c r="AU32" s="78">
        <f>AA32*AL32*AS32</f>
        <v>5899.2978587320194</v>
      </c>
      <c r="AV32" s="78">
        <f>100 * AU32 / MAX(UnmetNeedsMuliplic)</f>
        <v>2.0041794608033259</v>
      </c>
      <c r="AW32" s="28">
        <f>IF(AV32&gt;0,LOG10(AV32),"")</f>
        <v>0.30193660708894493</v>
      </c>
      <c r="AX32" s="29">
        <f>RANK(AV32,UnmetNeedsMax100,0)</f>
        <v>158</v>
      </c>
      <c r="AY32" s="28">
        <f>IF(PERCENTRANK(UnmetNeedsMuliplic,AU32)&lt;0.95,AU32, PERCENTILE(UnmetNeedsMuliplic,0.95))</f>
        <v>5899.2978587320194</v>
      </c>
      <c r="AZ32" s="28">
        <f xml:space="preserve"> 100 *AY32 / MAX(NeedsWinsor5High)</f>
        <v>11.507081780373555</v>
      </c>
      <c r="BA32" s="28">
        <v>2.720378153026104E-2</v>
      </c>
      <c r="BC32" s="34">
        <v>8682</v>
      </c>
      <c r="BD32" s="35">
        <v>113.36087036132812</v>
      </c>
      <c r="BE32" s="35">
        <v>0.60310816764831543</v>
      </c>
      <c r="BF32" s="33">
        <v>231</v>
      </c>
    </row>
    <row r="33" spans="1:58">
      <c r="A33" s="7">
        <v>32</v>
      </c>
      <c r="C33" s="11" t="s">
        <v>3</v>
      </c>
      <c r="D33" s="11" t="s">
        <v>7</v>
      </c>
      <c r="E33" s="11" t="s">
        <v>11</v>
      </c>
      <c r="F33" s="11" t="s">
        <v>16</v>
      </c>
      <c r="G33" s="11" t="s">
        <v>33</v>
      </c>
      <c r="H33" s="15" t="s">
        <v>80</v>
      </c>
      <c r="I33" s="11" t="s">
        <v>470</v>
      </c>
      <c r="J33" s="11">
        <v>60615000</v>
      </c>
      <c r="K33" s="11">
        <v>60615</v>
      </c>
      <c r="L33" s="12">
        <v>17270</v>
      </c>
      <c r="M33" s="12">
        <v>18032.19140625</v>
      </c>
      <c r="N33" s="13">
        <v>24.638999999999999</v>
      </c>
      <c r="P33" s="20">
        <v>17270</v>
      </c>
      <c r="Q33" s="20">
        <v>4468</v>
      </c>
      <c r="R33" s="20">
        <v>885</v>
      </c>
      <c r="S33" s="20">
        <v>885</v>
      </c>
      <c r="T33" s="20">
        <v>1979</v>
      </c>
      <c r="U33" s="20">
        <v>1979</v>
      </c>
      <c r="V33" s="21">
        <v>1.281640725210309E-3</v>
      </c>
      <c r="W33" s="21">
        <v>8.6842651944607496E-4</v>
      </c>
      <c r="X33" s="21">
        <v>1.64566352032125E-3</v>
      </c>
      <c r="Y33" s="21">
        <v>3.5511006135493517E-3</v>
      </c>
      <c r="Z33" s="51">
        <f>bv_affected*V33+bv_idpcumul*W33+bv_htotalimput*X33+bv_hpartialimput*Y33</f>
        <v>1.8995131204719655E-3</v>
      </c>
      <c r="AA33" s="51">
        <f>100 * Z33 / MAX(magnitudescore)</f>
        <v>4.4176111492899119</v>
      </c>
      <c r="AC33" s="23">
        <v>0.9577299952507019</v>
      </c>
      <c r="AD33" s="23">
        <v>0.24777908623218536</v>
      </c>
      <c r="AE33" s="23">
        <v>0.76284998655319214</v>
      </c>
      <c r="AF33" s="23">
        <v>0.9577299952507019</v>
      </c>
      <c r="AG33" s="23">
        <v>0.76284998655319214</v>
      </c>
      <c r="AH33" s="23">
        <v>3.1702781561762094E-3</v>
      </c>
      <c r="AI33" s="23">
        <v>1.857961411587894E-3</v>
      </c>
      <c r="AJ33" s="23">
        <v>5.0196372903883457E-3</v>
      </c>
      <c r="AK33" s="76">
        <f>bv_rimputAffect*AH33+bv_ratioIDP*AI33+bv_rimputDamaged*AJ33</f>
        <v>3.472645220614504E-3</v>
      </c>
      <c r="AL33" s="76">
        <f>100 * AK33 / MAX(intensityscore)</f>
        <v>52.727358915593989</v>
      </c>
      <c r="AN33" s="25">
        <v>0.30000001192092896</v>
      </c>
      <c r="AO33" s="25">
        <v>2.3319784086197615E-3</v>
      </c>
      <c r="AP33" s="25">
        <v>8.7362637362637354</v>
      </c>
      <c r="AQ33" s="25">
        <v>2.4436681997030973E-3</v>
      </c>
      <c r="AR33" s="80">
        <f>bv_poverty*AO33+bv_TotalUW_Pc*AQ33</f>
        <v>2.3785083755850792E-3</v>
      </c>
      <c r="AS33" s="80">
        <f xml:space="preserve"> 100 * AR33 / MAX(preexistscore)</f>
        <v>35.37399974163295</v>
      </c>
      <c r="AU33" s="78">
        <f>AA33*AL33*AS33</f>
        <v>8239.6292757168721</v>
      </c>
      <c r="AV33" s="78">
        <f>100 * AU33 / MAX(UnmetNeedsMuliplic)</f>
        <v>2.799264616649642</v>
      </c>
      <c r="AW33" s="28">
        <f>IF(AV33&gt;0,LOG10(AV33),"")</f>
        <v>0.44704395460005897</v>
      </c>
      <c r="AX33" s="29">
        <f>RANK(AV33,UnmetNeedsMax100,0)</f>
        <v>146</v>
      </c>
      <c r="AY33" s="28">
        <f>IF(PERCENTRANK(UnmetNeedsMuliplic,AU33)&lt;0.95,AU33, PERCENTILE(UnmetNeedsMuliplic,0.95))</f>
        <v>8239.6292757168721</v>
      </c>
      <c r="AZ33" s="28">
        <f xml:space="preserve"> 100 *AY33 / MAX(NeedsWinsor5High)</f>
        <v>16.072097084450878</v>
      </c>
      <c r="BA33" s="28">
        <v>0.22576290369033813</v>
      </c>
      <c r="BC33" s="34">
        <v>17270</v>
      </c>
      <c r="BD33" s="35">
        <v>1169.6776123046875</v>
      </c>
      <c r="BE33" s="35">
        <v>6.2229771614074707</v>
      </c>
      <c r="BF33" s="33">
        <v>128</v>
      </c>
    </row>
    <row r="34" spans="1:58">
      <c r="A34" s="7">
        <v>33</v>
      </c>
      <c r="C34" s="11" t="s">
        <v>3</v>
      </c>
      <c r="D34" s="11" t="s">
        <v>7</v>
      </c>
      <c r="E34" s="11" t="s">
        <v>11</v>
      </c>
      <c r="F34" s="11" t="s">
        <v>16</v>
      </c>
      <c r="G34" s="11" t="s">
        <v>33</v>
      </c>
      <c r="H34" s="15" t="s">
        <v>81</v>
      </c>
      <c r="I34" s="11" t="s">
        <v>471</v>
      </c>
      <c r="J34" s="11">
        <v>60616000</v>
      </c>
      <c r="K34" s="11">
        <v>60616</v>
      </c>
      <c r="L34" s="12">
        <v>56058</v>
      </c>
      <c r="M34" s="12">
        <v>58532.05078125</v>
      </c>
      <c r="N34" s="13">
        <v>67.653999999999996</v>
      </c>
      <c r="P34" s="20">
        <v>56674</v>
      </c>
      <c r="Q34" s="20">
        <v>56673.83984375</v>
      </c>
      <c r="R34" s="20">
        <v>85</v>
      </c>
      <c r="S34" s="20">
        <v>85</v>
      </c>
      <c r="T34" s="20">
        <v>975</v>
      </c>
      <c r="U34" s="20">
        <v>975</v>
      </c>
      <c r="V34" s="21">
        <v>4.205889068543911E-3</v>
      </c>
      <c r="W34" s="21">
        <v>1.1015458032488823E-2</v>
      </c>
      <c r="X34" s="21">
        <v>1.5805808652658015E-4</v>
      </c>
      <c r="Y34" s="21">
        <v>1.7495317151769996E-3</v>
      </c>
      <c r="Z34" s="51">
        <f>bv_affected*V34+bv_idpcumul*W34+bv_htotalimput*X34+bv_hpartialimput*Y34</f>
        <v>3.7697874052086263E-3</v>
      </c>
      <c r="AA34" s="51">
        <f>100 * Z34 / MAX(magnitudescore)</f>
        <v>8.767222870018653</v>
      </c>
      <c r="AC34" s="23">
        <v>0.96825999021530151</v>
      </c>
      <c r="AD34" s="23">
        <v>0.96825307607650757</v>
      </c>
      <c r="AE34" s="23">
        <v>8.6039997637271881E-2</v>
      </c>
      <c r="AF34" s="23">
        <v>0.96825999021530151</v>
      </c>
      <c r="AG34" s="23">
        <v>8.6039997637271881E-2</v>
      </c>
      <c r="AH34" s="23">
        <v>3.2051345333456993E-3</v>
      </c>
      <c r="AI34" s="23">
        <v>7.2604063898324966E-3</v>
      </c>
      <c r="AJ34" s="23">
        <v>5.6615268113091588E-4</v>
      </c>
      <c r="AK34" s="76">
        <f>bv_rimputAffect*AH34+bv_ratioIDP*AI34+bv_rimputDamaged*AJ34</f>
        <v>3.5124870830273722E-3</v>
      </c>
      <c r="AL34" s="76">
        <f>100 * AK34 / MAX(intensityscore)</f>
        <v>53.332302998807094</v>
      </c>
      <c r="AN34" s="25">
        <v>0.33471000194549561</v>
      </c>
      <c r="AO34" s="25">
        <v>2.6017883792519569E-3</v>
      </c>
      <c r="AP34" s="25">
        <v>9.2604006163328201</v>
      </c>
      <c r="AQ34" s="25">
        <v>2.5902774650603533E-3</v>
      </c>
      <c r="AR34" s="80">
        <f>bv_poverty*AO34+bv_TotalUW_Pc*AQ34</f>
        <v>2.5969929323997349E-3</v>
      </c>
      <c r="AS34" s="80">
        <f xml:space="preserve"> 100 * AR34 / MAX(preexistscore)</f>
        <v>38.623377686081547</v>
      </c>
      <c r="AU34" s="78">
        <f>AA34*AL34*AS34</f>
        <v>18059.371650598219</v>
      </c>
      <c r="AV34" s="78">
        <f>100 * AU34 / MAX(UnmetNeedsMuliplic)</f>
        <v>6.13534400260344</v>
      </c>
      <c r="AW34" s="28">
        <f>IF(AV34&gt;0,LOG10(AV34),"")</f>
        <v>0.78783891820304675</v>
      </c>
      <c r="AX34" s="29">
        <f>RANK(AV34,UnmetNeedsMax100,0)</f>
        <v>93</v>
      </c>
      <c r="AY34" s="28">
        <f>IF(PERCENTRANK(UnmetNeedsMuliplic,AU34)&lt;0.95,AU34, PERCENTILE(UnmetNeedsMuliplic,0.95))</f>
        <v>18059.371650598219</v>
      </c>
      <c r="AZ34" s="28">
        <f xml:space="preserve"> 100 *AY34 / MAX(NeedsWinsor5High)</f>
        <v>35.226339042704282</v>
      </c>
      <c r="BA34" s="28">
        <v>9.9999997764825821E-3</v>
      </c>
      <c r="BC34" s="34">
        <v>56674</v>
      </c>
      <c r="BD34" s="35">
        <v>189.69354248046875</v>
      </c>
      <c r="BE34" s="35">
        <v>1.0092171430587769</v>
      </c>
      <c r="BF34" s="33">
        <v>183</v>
      </c>
    </row>
    <row r="35" spans="1:58">
      <c r="A35" s="7">
        <v>34</v>
      </c>
      <c r="C35" s="11" t="s">
        <v>3</v>
      </c>
      <c r="D35" s="11" t="s">
        <v>7</v>
      </c>
      <c r="E35" s="11" t="s">
        <v>11</v>
      </c>
      <c r="F35" s="11" t="s">
        <v>16</v>
      </c>
      <c r="G35" s="11" t="s">
        <v>33</v>
      </c>
      <c r="H35" s="15" t="s">
        <v>82</v>
      </c>
      <c r="I35" s="11" t="s">
        <v>472</v>
      </c>
      <c r="J35" s="11">
        <v>60617000</v>
      </c>
      <c r="K35" s="11">
        <v>60617</v>
      </c>
      <c r="L35" s="12">
        <v>24513</v>
      </c>
      <c r="M35" s="12">
        <v>25594.8515625</v>
      </c>
      <c r="N35" s="13">
        <v>6.45</v>
      </c>
      <c r="P35" s="20">
        <v>24513</v>
      </c>
      <c r="Q35" s="20">
        <v>16249</v>
      </c>
      <c r="R35" s="20">
        <v>2670</v>
      </c>
      <c r="S35" s="20">
        <v>2670</v>
      </c>
      <c r="T35" s="20">
        <v>2563</v>
      </c>
      <c r="U35" s="20">
        <v>2563</v>
      </c>
      <c r="V35" s="21">
        <v>1.8191579729318619E-3</v>
      </c>
      <c r="W35" s="21">
        <v>3.1582503579556942E-3</v>
      </c>
      <c r="X35" s="21">
        <v>4.9648834392428398E-3</v>
      </c>
      <c r="Y35" s="21">
        <v>4.5990254729986191E-3</v>
      </c>
      <c r="Z35" s="51">
        <f>bv_affected*V35+bv_idpcumul*W35+bv_htotalimput*X35+bv_hpartialimput*Y35</f>
        <v>3.4927471346687528E-3</v>
      </c>
      <c r="AA35" s="51">
        <f>100 * Z35 / MAX(magnitudescore)</f>
        <v>8.1229229308662703</v>
      </c>
      <c r="AC35" s="23">
        <v>0.9577299952507019</v>
      </c>
      <c r="AD35" s="23">
        <v>0.63485425710678101</v>
      </c>
      <c r="AE35" s="23">
        <v>0.98199999332427979</v>
      </c>
      <c r="AF35" s="23">
        <v>0.9577299952507019</v>
      </c>
      <c r="AG35" s="23">
        <v>0.98199999332427979</v>
      </c>
      <c r="AH35" s="23">
        <v>3.1702781561762094E-3</v>
      </c>
      <c r="AI35" s="23">
        <v>4.7604287974536419E-3</v>
      </c>
      <c r="AJ35" s="23">
        <v>6.4616687595844269E-3</v>
      </c>
      <c r="AK35" s="76">
        <f>bv_rimputAffect*AH35+bv_ratioIDP*AI35+bv_rimputDamaged*AJ35</f>
        <v>5.0372785348445177E-3</v>
      </c>
      <c r="AL35" s="76">
        <f>100 * AK35 / MAX(intensityscore)</f>
        <v>76.484171687876739</v>
      </c>
      <c r="AN35" s="25">
        <v>0.32368001341819763</v>
      </c>
      <c r="AO35" s="25">
        <v>2.5160494260489941E-3</v>
      </c>
      <c r="AP35" s="25">
        <v>11.552478134110787</v>
      </c>
      <c r="AQ35" s="25">
        <v>3.231407143175602E-3</v>
      </c>
      <c r="AR35" s="80">
        <f>bv_poverty*AO35+bv_TotalUW_Pc*AQ35</f>
        <v>2.814067451003939E-3</v>
      </c>
      <c r="AS35" s="80">
        <f xml:space="preserve"> 100 * AR35 / MAX(preexistscore)</f>
        <v>41.851785054263019</v>
      </c>
      <c r="AU35" s="78">
        <f>AA35*AL35*AS35</f>
        <v>26001.469101010909</v>
      </c>
      <c r="AV35" s="78">
        <f>100 * AU35 / MAX(UnmetNeedsMuliplic)</f>
        <v>8.8335275774936246</v>
      </c>
      <c r="AW35" s="28">
        <f>IF(AV35&gt;0,LOG10(AV35),"")</f>
        <v>0.9461341692065165</v>
      </c>
      <c r="AX35" s="29">
        <f>RANK(AV35,UnmetNeedsMax100,0)</f>
        <v>62</v>
      </c>
      <c r="AY35" s="28">
        <f>IF(PERCENTRANK(UnmetNeedsMuliplic,AU35)&lt;0.95,AU35, PERCENTILE(UnmetNeedsMuliplic,0.95))</f>
        <v>26001.469101010909</v>
      </c>
      <c r="AZ35" s="28">
        <f xml:space="preserve"> 100 *AY35 / MAX(NeedsWinsor5High)</f>
        <v>50.718075018422304</v>
      </c>
      <c r="BA35" s="28">
        <v>0.47986212372779846</v>
      </c>
      <c r="BC35" s="34">
        <v>24513</v>
      </c>
      <c r="BD35" s="35">
        <v>3807.40283203125</v>
      </c>
      <c r="BE35" s="35">
        <v>20.25633430480957</v>
      </c>
      <c r="BF35" s="33">
        <v>75</v>
      </c>
    </row>
    <row r="36" spans="1:58">
      <c r="A36" s="7">
        <v>35</v>
      </c>
      <c r="C36" s="11" t="s">
        <v>3</v>
      </c>
      <c r="D36" s="11" t="s">
        <v>7</v>
      </c>
      <c r="E36" s="11" t="s">
        <v>11</v>
      </c>
      <c r="F36" s="11" t="s">
        <v>16</v>
      </c>
      <c r="G36" s="11" t="s">
        <v>33</v>
      </c>
      <c r="H36" s="15" t="s">
        <v>83</v>
      </c>
      <c r="I36" s="11" t="s">
        <v>473</v>
      </c>
      <c r="J36" s="11">
        <v>60618000</v>
      </c>
      <c r="K36" s="11">
        <v>60618</v>
      </c>
      <c r="L36" s="12">
        <v>18442</v>
      </c>
      <c r="M36" s="12">
        <v>19255.916015625</v>
      </c>
      <c r="N36" s="13">
        <v>32.424999999999997</v>
      </c>
      <c r="P36" s="20">
        <v>18442</v>
      </c>
      <c r="Q36" s="20">
        <v>12546</v>
      </c>
      <c r="R36" s="20">
        <v>546</v>
      </c>
      <c r="S36" s="20">
        <v>546</v>
      </c>
      <c r="T36" s="20">
        <v>1545</v>
      </c>
      <c r="U36" s="20">
        <v>1545</v>
      </c>
      <c r="V36" s="21">
        <v>1.3686171732842922E-3</v>
      </c>
      <c r="W36" s="21">
        <v>2.4385135620832443E-3</v>
      </c>
      <c r="X36" s="21">
        <v>1.0152907343581319E-3</v>
      </c>
      <c r="Y36" s="21">
        <v>2.7723347302526236E-3</v>
      </c>
      <c r="Z36" s="51">
        <f>bv_affected*V36+bv_idpcumul*W36+bv_htotalimput*X36+bv_hpartialimput*Y36</f>
        <v>1.8405344856088051E-3</v>
      </c>
      <c r="AA36" s="51">
        <f>100 * Z36 / MAX(magnitudescore)</f>
        <v>4.2804472244223328</v>
      </c>
      <c r="AC36" s="23">
        <v>0.9577299952507019</v>
      </c>
      <c r="AD36" s="23">
        <v>0.65154004096984863</v>
      </c>
      <c r="AE36" s="23">
        <v>0.52156001329421997</v>
      </c>
      <c r="AF36" s="23">
        <v>0.9577299952507019</v>
      </c>
      <c r="AG36" s="23">
        <v>0.52156001329421997</v>
      </c>
      <c r="AH36" s="23">
        <v>3.1702781561762094E-3</v>
      </c>
      <c r="AI36" s="23">
        <v>4.8855463974177837E-3</v>
      </c>
      <c r="AJ36" s="23">
        <v>3.4319225233048201E-3</v>
      </c>
      <c r="AK36" s="76">
        <f>bv_rimputAffect*AH36+bv_ratioIDP*AI36+bv_rimputDamaged*AJ36</f>
        <v>3.8565222868463026E-3</v>
      </c>
      <c r="AL36" s="76">
        <f>100 * AK36 / MAX(intensityscore)</f>
        <v>58.556006118168732</v>
      </c>
      <c r="AN36" s="25">
        <v>0.43693000078201294</v>
      </c>
      <c r="AO36" s="25">
        <v>3.3963711466640234E-3</v>
      </c>
      <c r="AP36" s="25">
        <v>8.8459991958182549</v>
      </c>
      <c r="AQ36" s="25">
        <v>2.4743629619479179E-3</v>
      </c>
      <c r="AR36" s="80">
        <f>bv_poverty*AO36+bv_TotalUW_Pc*AQ36</f>
        <v>3.012262536911294E-3</v>
      </c>
      <c r="AS36" s="80">
        <f xml:space="preserve"> 100 * AR36 / MAX(preexistscore)</f>
        <v>44.79941096537847</v>
      </c>
      <c r="AU36" s="78">
        <f>AA36*AL36*AS36</f>
        <v>11228.788405898178</v>
      </c>
      <c r="AV36" s="78">
        <f>100 * AU36 / MAX(UnmetNeedsMuliplic)</f>
        <v>3.8147772212411586</v>
      </c>
      <c r="AW36" s="28">
        <f>IF(AV36&gt;0,LOG10(AV36),"")</f>
        <v>0.58146918071535858</v>
      </c>
      <c r="AX36" s="29">
        <f>RANK(AV36,UnmetNeedsMax100,0)</f>
        <v>127</v>
      </c>
      <c r="AY36" s="28">
        <f>IF(PERCENTRANK(UnmetNeedsMuliplic,AU36)&lt;0.95,AU36, PERCENTILE(UnmetNeedsMuliplic,0.95))</f>
        <v>11228.788405898178</v>
      </c>
      <c r="AZ36" s="28">
        <f xml:space="preserve"> 100 *AY36 / MAX(NeedsWinsor5High)</f>
        <v>21.902705978801514</v>
      </c>
      <c r="BA36" s="28">
        <v>0.13043263554573059</v>
      </c>
      <c r="BC36" s="34">
        <v>18442</v>
      </c>
      <c r="BD36" s="35">
        <v>1051.00830078125</v>
      </c>
      <c r="BE36" s="35">
        <v>5.5916266441345215</v>
      </c>
      <c r="BF36" s="33">
        <v>132</v>
      </c>
    </row>
    <row r="37" spans="1:58">
      <c r="A37" s="7">
        <v>36</v>
      </c>
      <c r="C37" s="11" t="s">
        <v>3</v>
      </c>
      <c r="D37" s="11" t="s">
        <v>7</v>
      </c>
      <c r="E37" s="11" t="s">
        <v>11</v>
      </c>
      <c r="F37" s="11" t="s">
        <v>17</v>
      </c>
      <c r="G37" s="11" t="s">
        <v>34</v>
      </c>
      <c r="H37" s="15" t="s">
        <v>84</v>
      </c>
      <c r="I37" s="11" t="s">
        <v>474</v>
      </c>
      <c r="J37" s="11">
        <v>61901000</v>
      </c>
      <c r="K37" s="11">
        <v>61901</v>
      </c>
      <c r="L37" s="12">
        <v>25456</v>
      </c>
      <c r="M37" s="12">
        <v>26196.193359375</v>
      </c>
      <c r="N37" s="13">
        <v>1.518</v>
      </c>
      <c r="P37" s="20">
        <v>25456</v>
      </c>
      <c r="Q37" s="20">
        <v>25337</v>
      </c>
      <c r="R37" s="20">
        <v>5211</v>
      </c>
      <c r="S37" s="20">
        <v>5211</v>
      </c>
      <c r="T37" s="20">
        <v>297</v>
      </c>
      <c r="U37" s="20">
        <v>297</v>
      </c>
      <c r="V37" s="21">
        <v>1.8891398794949055E-3</v>
      </c>
      <c r="W37" s="21">
        <v>4.92464704439044E-3</v>
      </c>
      <c r="X37" s="21">
        <v>9.6898898482322693E-3</v>
      </c>
      <c r="Y37" s="21">
        <v>5.3293426753953099E-4</v>
      </c>
      <c r="Z37" s="51">
        <f>bv_affected*V37+bv_idpcumul*W37+bv_htotalimput*X37+bv_hpartialimput*Y37</f>
        <v>3.7949765844910869E-3</v>
      </c>
      <c r="AA37" s="51">
        <f>100 * Z37 / MAX(magnitudescore)</f>
        <v>8.8258041970125998</v>
      </c>
      <c r="AC37" s="23">
        <v>0.9717400074005127</v>
      </c>
      <c r="AD37" s="23">
        <v>0.9672015905380249</v>
      </c>
      <c r="AE37" s="23">
        <v>0.99532002210617065</v>
      </c>
      <c r="AF37" s="23">
        <v>0.9717400074005127</v>
      </c>
      <c r="AG37" s="23">
        <v>0.99532002210617065</v>
      </c>
      <c r="AH37" s="23">
        <v>3.2166540622711182E-3</v>
      </c>
      <c r="AI37" s="23">
        <v>7.252521812915802E-3</v>
      </c>
      <c r="AJ37" s="23">
        <v>6.5493159927427769E-3</v>
      </c>
      <c r="AK37" s="76">
        <f>bv_rimputAffect*AH37+bv_ratioIDP*AI37+bv_rimputDamaged*AJ37</f>
        <v>5.9281909171957524E-3</v>
      </c>
      <c r="AL37" s="76">
        <f>100 * AK37 / MAX(intensityscore)</f>
        <v>90.011455346950854</v>
      </c>
      <c r="AN37" s="25">
        <v>0.28780999779701233</v>
      </c>
      <c r="AO37" s="25">
        <v>2.2372223902493715E-3</v>
      </c>
      <c r="AP37" s="25">
        <v>4.0457589285714288</v>
      </c>
      <c r="AQ37" s="25">
        <v>1.131661469116807E-3</v>
      </c>
      <c r="AR37" s="80">
        <f>bv_poverty*AO37+bv_TotalUW_Pc*AQ37</f>
        <v>1.7766457105055453E-3</v>
      </c>
      <c r="AS37" s="80">
        <f xml:space="preserve"> 100 * AR37 / MAX(preexistscore)</f>
        <v>26.422889887422393</v>
      </c>
      <c r="AU37" s="78">
        <f>AA37*AL37*AS37</f>
        <v>20990.964146072351</v>
      </c>
      <c r="AV37" s="78">
        <f>100 * AU37 / MAX(UnmetNeedsMuliplic)</f>
        <v>7.1312993870527475</v>
      </c>
      <c r="AW37" s="28">
        <f>IF(AV37&gt;0,LOG10(AV37),"")</f>
        <v>0.85316866943278458</v>
      </c>
      <c r="AX37" s="29">
        <f>RANK(AV37,UnmetNeedsMax100,0)</f>
        <v>81</v>
      </c>
      <c r="AY37" s="28">
        <f>IF(PERCENTRANK(UnmetNeedsMuliplic,AU37)&lt;0.95,AU37, PERCENTILE(UnmetNeedsMuliplic,0.95))</f>
        <v>20990.964146072351</v>
      </c>
      <c r="AZ37" s="28">
        <f xml:space="preserve"> 100 *AY37 / MAX(NeedsWinsor5High)</f>
        <v>40.944659324196387</v>
      </c>
      <c r="BA37" s="28">
        <v>0.91504132747650146</v>
      </c>
      <c r="BC37" s="34">
        <v>25456</v>
      </c>
      <c r="BD37" s="35">
        <v>6704.04248046875</v>
      </c>
      <c r="BE37" s="35">
        <v>35.667182922363281</v>
      </c>
      <c r="BF37" s="33">
        <v>29</v>
      </c>
    </row>
    <row r="38" spans="1:58">
      <c r="A38" s="7">
        <v>37</v>
      </c>
      <c r="C38" s="11" t="s">
        <v>3</v>
      </c>
      <c r="D38" s="11" t="s">
        <v>7</v>
      </c>
      <c r="E38" s="11" t="s">
        <v>11</v>
      </c>
      <c r="F38" s="11" t="s">
        <v>17</v>
      </c>
      <c r="G38" s="11" t="s">
        <v>34</v>
      </c>
      <c r="H38" s="15" t="s">
        <v>85</v>
      </c>
      <c r="I38" s="11" t="s">
        <v>475</v>
      </c>
      <c r="J38" s="11">
        <v>61902000</v>
      </c>
      <c r="K38" s="11">
        <v>61902</v>
      </c>
      <c r="L38" s="12">
        <v>31911</v>
      </c>
      <c r="M38" s="12">
        <v>32838.88671875</v>
      </c>
      <c r="N38" s="13">
        <v>8.2690000000000001</v>
      </c>
      <c r="P38" s="20">
        <v>31911</v>
      </c>
      <c r="Q38" s="20">
        <v>31648</v>
      </c>
      <c r="R38" s="20">
        <v>4815</v>
      </c>
      <c r="S38" s="20">
        <v>4815</v>
      </c>
      <c r="T38" s="20">
        <v>2065</v>
      </c>
      <c r="U38" s="20">
        <v>2065</v>
      </c>
      <c r="V38" s="21">
        <v>2.3681782186031342E-3</v>
      </c>
      <c r="W38" s="21">
        <v>6.1512896791100502E-3</v>
      </c>
      <c r="X38" s="21">
        <v>8.953525684773922E-3</v>
      </c>
      <c r="Y38" s="21">
        <v>3.7054184358566999E-3</v>
      </c>
      <c r="Z38" s="51">
        <f>bv_affected*V38+bv_idpcumul*W38+bv_htotalimput*X38+bv_hpartialimput*Y38</f>
        <v>4.8410467169480399E-3</v>
      </c>
      <c r="AA38" s="51">
        <f>100 * Z38 / MAX(magnitudescore)</f>
        <v>11.258601859885712</v>
      </c>
      <c r="AC38" s="23">
        <v>0.9717400074005127</v>
      </c>
      <c r="AD38" s="23">
        <v>0.96373546123504639</v>
      </c>
      <c r="AE38" s="23">
        <v>0.9917600154876709</v>
      </c>
      <c r="AF38" s="23">
        <v>0.9717400074005127</v>
      </c>
      <c r="AG38" s="23">
        <v>0.9917600154876709</v>
      </c>
      <c r="AH38" s="23">
        <v>3.2166540622711182E-3</v>
      </c>
      <c r="AI38" s="23">
        <v>7.2265313938260078E-3</v>
      </c>
      <c r="AJ38" s="23">
        <v>6.5258904360234737E-3</v>
      </c>
      <c r="AK38" s="76">
        <f>bv_rimputAffect*AH38+bv_ratioIDP*AI38+bv_rimputDamaged*AJ38</f>
        <v>5.9099362630862743E-3</v>
      </c>
      <c r="AL38" s="76">
        <f>100 * AK38 / MAX(intensityscore)</f>
        <v>89.734283439669127</v>
      </c>
      <c r="AN38" s="25">
        <v>0.20002999901771545</v>
      </c>
      <c r="AO38" s="25">
        <v>1.5548855299130082E-3</v>
      </c>
      <c r="AP38" s="25">
        <v>3.4209963651913622</v>
      </c>
      <c r="AQ38" s="25">
        <v>9.5690565649420023E-4</v>
      </c>
      <c r="AR38" s="80">
        <f>bv_poverty*AO38+bv_TotalUW_Pc*AQ38</f>
        <v>1.3057671146467329E-3</v>
      </c>
      <c r="AS38" s="80">
        <f xml:space="preserve"> 100 * AR38 / MAX(preexistscore)</f>
        <v>19.419820443047293</v>
      </c>
      <c r="AU38" s="78">
        <f>AA38*AL38*AS38</f>
        <v>19619.506114478656</v>
      </c>
      <c r="AV38" s="78">
        <f>100 * AU38 / MAX(UnmetNeedsMuliplic)</f>
        <v>6.6653713928923315</v>
      </c>
      <c r="AW38" s="28">
        <f>IF(AV38&gt;0,LOG10(AV38),"")</f>
        <v>0.82382435320824954</v>
      </c>
      <c r="AX38" s="29">
        <f>RANK(AV38,UnmetNeedsMax100,0)</f>
        <v>84</v>
      </c>
      <c r="AY38" s="28">
        <f>IF(PERCENTRANK(UnmetNeedsMuliplic,AU38)&lt;0.95,AU38, PERCENTILE(UnmetNeedsMuliplic,0.95))</f>
        <v>19619.506114478656</v>
      </c>
      <c r="AZ38" s="28">
        <f xml:space="preserve"> 100 *AY38 / MAX(NeedsWinsor5High)</f>
        <v>38.269513890653073</v>
      </c>
      <c r="BA38" s="28">
        <v>0.67447477579116821</v>
      </c>
      <c r="BC38" s="34">
        <v>31911</v>
      </c>
      <c r="BD38" s="35">
        <v>4305.27880859375</v>
      </c>
      <c r="BE38" s="35">
        <v>22.905158996582031</v>
      </c>
      <c r="BF38" s="33">
        <v>67</v>
      </c>
    </row>
    <row r="39" spans="1:58">
      <c r="A39" s="7">
        <v>38</v>
      </c>
      <c r="C39" s="11" t="s">
        <v>3</v>
      </c>
      <c r="D39" s="11" t="s">
        <v>7</v>
      </c>
      <c r="E39" s="11" t="s">
        <v>11</v>
      </c>
      <c r="F39" s="11" t="s">
        <v>17</v>
      </c>
      <c r="G39" s="11" t="s">
        <v>34</v>
      </c>
      <c r="H39" s="15" t="s">
        <v>86</v>
      </c>
      <c r="I39" s="11" t="s">
        <v>476</v>
      </c>
      <c r="J39" s="11">
        <v>61903000</v>
      </c>
      <c r="K39" s="11">
        <v>61903</v>
      </c>
      <c r="L39" s="12">
        <v>29298</v>
      </c>
      <c r="M39" s="12">
        <v>30149.908203125</v>
      </c>
      <c r="N39" s="13">
        <v>1.0229999999999999</v>
      </c>
      <c r="P39" s="20">
        <v>29298</v>
      </c>
      <c r="Q39" s="20">
        <v>29169</v>
      </c>
      <c r="R39" s="20">
        <v>4486</v>
      </c>
      <c r="S39" s="20">
        <v>4486</v>
      </c>
      <c r="T39" s="20">
        <v>1855</v>
      </c>
      <c r="U39" s="20">
        <v>1855</v>
      </c>
      <c r="V39" s="21">
        <v>2.1742621902376413E-3</v>
      </c>
      <c r="W39" s="21">
        <v>5.6694569066166878E-3</v>
      </c>
      <c r="X39" s="21">
        <v>8.3417473360896111E-3</v>
      </c>
      <c r="Y39" s="21">
        <v>3.3285962417721748E-3</v>
      </c>
      <c r="Z39" s="51">
        <f>bv_affected*V39+bv_idpcumul*W39+bv_htotalimput*X39+bv_hpartialimput*Y39</f>
        <v>4.4561471239430829E-3</v>
      </c>
      <c r="AA39" s="51">
        <f>100 * Z39 / MAX(magnitudescore)</f>
        <v>10.363458407023764</v>
      </c>
      <c r="AC39" s="23">
        <v>0.9717400074005127</v>
      </c>
      <c r="AD39" s="23">
        <v>0.96746563911437988</v>
      </c>
      <c r="AE39" s="23">
        <v>0.99558001756668091</v>
      </c>
      <c r="AF39" s="23">
        <v>0.9717400074005127</v>
      </c>
      <c r="AG39" s="23">
        <v>0.99558001756668091</v>
      </c>
      <c r="AH39" s="23">
        <v>3.2166540622711182E-3</v>
      </c>
      <c r="AI39" s="23">
        <v>7.2545018047094345E-3</v>
      </c>
      <c r="AJ39" s="23">
        <v>6.5510263666510582E-3</v>
      </c>
      <c r="AK39" s="76">
        <f>bv_rimputAffect*AH39+bv_ratioIDP*AI39+bv_rimputDamaged*AJ39</f>
        <v>5.9295516223646701E-3</v>
      </c>
      <c r="AL39" s="76">
        <f>100 * AK39 / MAX(intensityscore)</f>
        <v>90.032115790290689</v>
      </c>
      <c r="AN39" s="25">
        <v>0.1548600047826767</v>
      </c>
      <c r="AO39" s="25">
        <v>1.2037672568112612E-3</v>
      </c>
      <c r="AP39" s="25">
        <v>2.1412591882390539</v>
      </c>
      <c r="AQ39" s="25">
        <v>5.989433266222477E-4</v>
      </c>
      <c r="AR39" s="80">
        <f>bv_poverty*AO39+bv_TotalUW_Pc*AQ39</f>
        <v>9.5179760749451823E-4</v>
      </c>
      <c r="AS39" s="80">
        <f xml:space="preserve"> 100 * AR39 / MAX(preexistscore)</f>
        <v>14.155463427079958</v>
      </c>
      <c r="AU39" s="78">
        <f>AA39*AL39*AS39</f>
        <v>13207.671453472994</v>
      </c>
      <c r="AV39" s="78">
        <f>100 * AU39 / MAX(UnmetNeedsMuliplic)</f>
        <v>4.4870668486263723</v>
      </c>
      <c r="AW39" s="28">
        <f>IF(AV39&gt;0,LOG10(AV39),"")</f>
        <v>0.65196253972993068</v>
      </c>
      <c r="AX39" s="29">
        <f>RANK(AV39,UnmetNeedsMax100,0)</f>
        <v>116</v>
      </c>
      <c r="AY39" s="28">
        <f>IF(PERCENTRANK(UnmetNeedsMuliplic,AU39)&lt;0.95,AU39, PERCENTILE(UnmetNeedsMuliplic,0.95))</f>
        <v>13207.671453472994</v>
      </c>
      <c r="AZ39" s="28">
        <f xml:space="preserve"> 100 *AY39 / MAX(NeedsWinsor5High)</f>
        <v>25.762685523406613</v>
      </c>
      <c r="BA39" s="28">
        <v>0.68443328142166138</v>
      </c>
      <c r="BC39" s="34">
        <v>29298</v>
      </c>
      <c r="BD39" s="35">
        <v>3105.334228515625</v>
      </c>
      <c r="BE39" s="35">
        <v>16.521154403686523</v>
      </c>
      <c r="BF39" s="33">
        <v>88</v>
      </c>
    </row>
    <row r="40" spans="1:58">
      <c r="A40" s="7">
        <v>39</v>
      </c>
      <c r="C40" s="11" t="s">
        <v>3</v>
      </c>
      <c r="D40" s="11" t="s">
        <v>7</v>
      </c>
      <c r="E40" s="11" t="s">
        <v>11</v>
      </c>
      <c r="F40" s="11" t="s">
        <v>17</v>
      </c>
      <c r="G40" s="11" t="s">
        <v>34</v>
      </c>
      <c r="H40" s="15" t="s">
        <v>87</v>
      </c>
      <c r="I40" s="11" t="s">
        <v>477</v>
      </c>
      <c r="J40" s="11">
        <v>61904000</v>
      </c>
      <c r="K40" s="11">
        <v>61904</v>
      </c>
      <c r="L40" s="12">
        <v>43986</v>
      </c>
      <c r="M40" s="12">
        <v>45264.99609375</v>
      </c>
      <c r="N40" s="13">
        <v>4.3810000000000002</v>
      </c>
      <c r="P40" s="20">
        <v>43986</v>
      </c>
      <c r="Q40" s="20">
        <v>43728</v>
      </c>
      <c r="R40" s="20">
        <v>5401</v>
      </c>
      <c r="S40" s="20">
        <v>5401</v>
      </c>
      <c r="T40" s="20">
        <v>4105</v>
      </c>
      <c r="U40" s="20">
        <v>4105</v>
      </c>
      <c r="V40" s="21">
        <v>3.2642877195030451E-3</v>
      </c>
      <c r="W40" s="21">
        <v>8.4992293268442154E-3</v>
      </c>
      <c r="X40" s="21">
        <v>1.0043196380138397E-2</v>
      </c>
      <c r="Y40" s="21">
        <v>7.3659769259393215E-3</v>
      </c>
      <c r="Z40" s="51">
        <f>bv_affected*V40+bv_idpcumul*W40+bv_htotalimput*X40+bv_hpartialimput*Y40</f>
        <v>6.7584938109153878E-3</v>
      </c>
      <c r="AA40" s="51">
        <f>100 * Z40 / MAX(magnitudescore)</f>
        <v>15.717921234515277</v>
      </c>
      <c r="AC40" s="23">
        <v>0.9717400074005127</v>
      </c>
      <c r="AD40" s="23">
        <v>0.96604448556900024</v>
      </c>
      <c r="AE40" s="23">
        <v>0.99413001537322998</v>
      </c>
      <c r="AF40" s="23">
        <v>0.9717400074005127</v>
      </c>
      <c r="AG40" s="23">
        <v>0.99413001537322998</v>
      </c>
      <c r="AH40" s="23">
        <v>3.2166540622711182E-3</v>
      </c>
      <c r="AI40" s="23">
        <v>7.2438451461493969E-3</v>
      </c>
      <c r="AJ40" s="23">
        <v>6.5414854325354099E-3</v>
      </c>
      <c r="AK40" s="76">
        <f>bv_rimputAffect*AH40+bv_ratioIDP*AI40+bv_rimputDamaged*AJ40</f>
        <v>5.9220926683396097E-3</v>
      </c>
      <c r="AL40" s="76">
        <f>100 * AK40 / MAX(intensityscore)</f>
        <v>89.918861794840865</v>
      </c>
      <c r="AN40" s="25">
        <v>0.28231000900268555</v>
      </c>
      <c r="AO40" s="25">
        <v>2.1944695618003607E-3</v>
      </c>
      <c r="AP40" s="25">
        <v>2.5328630971465214</v>
      </c>
      <c r="AQ40" s="25">
        <v>7.0848100585862994E-4</v>
      </c>
      <c r="AR40" s="80">
        <f>bv_poverty*AO40+bv_TotalUW_Pc*AQ40</f>
        <v>1.5754067293950358E-3</v>
      </c>
      <c r="AS40" s="80">
        <f xml:space="preserve"> 100 * AR40 / MAX(preexistscore)</f>
        <v>23.429994113381419</v>
      </c>
      <c r="AU40" s="78">
        <f>AA40*AL40*AS40</f>
        <v>33114.491348048978</v>
      </c>
      <c r="AV40" s="78">
        <f>100 * AU40 / MAX(UnmetNeedsMuliplic)</f>
        <v>11.250047887728464</v>
      </c>
      <c r="AW40" s="28">
        <f>IF(AV40&gt;0,LOG10(AV40),"")</f>
        <v>1.0511543710991109</v>
      </c>
      <c r="AX40" s="29">
        <f>RANK(AV40,UnmetNeedsMax100,0)</f>
        <v>43</v>
      </c>
      <c r="AY40" s="28">
        <f>IF(PERCENTRANK(UnmetNeedsMuliplic,AU40)&lt;0.95,AU40, PERCENTILE(UnmetNeedsMuliplic,0.95))</f>
        <v>33114.491348048978</v>
      </c>
      <c r="AZ40" s="28">
        <f xml:space="preserve"> 100 *AY40 / MAX(NeedsWinsor5High)</f>
        <v>64.592629357313783</v>
      </c>
      <c r="BA40" s="28">
        <v>0.5488700270652771</v>
      </c>
      <c r="BC40" s="34">
        <v>43986</v>
      </c>
      <c r="BD40" s="35">
        <v>6815.69677734375</v>
      </c>
      <c r="BE40" s="35">
        <v>36.261211395263672</v>
      </c>
      <c r="BF40" s="33">
        <v>28</v>
      </c>
    </row>
    <row r="41" spans="1:58">
      <c r="A41" s="7">
        <v>40</v>
      </c>
      <c r="C41" s="11" t="s">
        <v>3</v>
      </c>
      <c r="D41" s="11" t="s">
        <v>7</v>
      </c>
      <c r="E41" s="11" t="s">
        <v>11</v>
      </c>
      <c r="F41" s="11" t="s">
        <v>17</v>
      </c>
      <c r="G41" s="11" t="s">
        <v>34</v>
      </c>
      <c r="H41" s="15" t="s">
        <v>88</v>
      </c>
      <c r="I41" s="11" t="s">
        <v>478</v>
      </c>
      <c r="J41" s="11">
        <v>61905000</v>
      </c>
      <c r="K41" s="11">
        <v>61905</v>
      </c>
      <c r="L41" s="12">
        <v>26763</v>
      </c>
      <c r="M41" s="12">
        <v>27541.197265625</v>
      </c>
      <c r="N41" s="13">
        <v>22.035</v>
      </c>
      <c r="P41" s="20">
        <v>26763</v>
      </c>
      <c r="Q41" s="20">
        <v>24150</v>
      </c>
      <c r="R41" s="20">
        <v>4050</v>
      </c>
      <c r="S41" s="20">
        <v>4050</v>
      </c>
      <c r="T41" s="20">
        <v>1200</v>
      </c>
      <c r="U41" s="20">
        <v>1200</v>
      </c>
      <c r="V41" s="21">
        <v>1.9861350301653147E-3</v>
      </c>
      <c r="W41" s="21">
        <v>4.6939346939325333E-3</v>
      </c>
      <c r="X41" s="21">
        <v>7.5310026295483112E-3</v>
      </c>
      <c r="Y41" s="21">
        <v>2.1532697137445211E-3</v>
      </c>
      <c r="Z41" s="51">
        <f>bv_affected*V41+bv_idpcumul*W41+bv_htotalimput*X41+bv_hpartialimput*Y41</f>
        <v>3.7335356711875648E-3</v>
      </c>
      <c r="AA41" s="51">
        <f>100 * Z41 / MAX(magnitudescore)</f>
        <v>8.6829138633229039</v>
      </c>
      <c r="AC41" s="23">
        <v>0.9717400074005127</v>
      </c>
      <c r="AD41" s="23">
        <v>0.87686818838119507</v>
      </c>
      <c r="AE41" s="23">
        <v>0.90236997604370117</v>
      </c>
      <c r="AF41" s="23">
        <v>0.9717400074005127</v>
      </c>
      <c r="AG41" s="23">
        <v>0.90236997604370117</v>
      </c>
      <c r="AH41" s="23">
        <v>3.2166540622711182E-3</v>
      </c>
      <c r="AI41" s="23">
        <v>6.5751606598496437E-3</v>
      </c>
      <c r="AJ41" s="23">
        <v>5.9376941062510014E-3</v>
      </c>
      <c r="AK41" s="76">
        <f>bv_rimputAffect*AH41+bv_ratioIDP*AI41+bv_rimputDamaged*AJ41</f>
        <v>5.4519924113061282E-3</v>
      </c>
      <c r="AL41" s="76">
        <f>100 * AK41 / MAX(intensityscore)</f>
        <v>82.781033596390145</v>
      </c>
      <c r="AN41" s="25">
        <v>0.23048999905586243</v>
      </c>
      <c r="AO41" s="25">
        <v>1.7916590441018343E-3</v>
      </c>
      <c r="AP41" s="25">
        <v>6.2540296582849777</v>
      </c>
      <c r="AQ41" s="25">
        <v>1.7493489431217313E-3</v>
      </c>
      <c r="AR41" s="80">
        <f>bv_poverty*AO41+bv_TotalUW_Pc*AQ41</f>
        <v>1.7740326560335233E-3</v>
      </c>
      <c r="AS41" s="80">
        <f xml:space="preserve"> 100 * AR41 / MAX(preexistscore)</f>
        <v>26.384027636960301</v>
      </c>
      <c r="AU41" s="78">
        <f>AA41*AL41*AS41</f>
        <v>18964.326799348113</v>
      </c>
      <c r="AV41" s="78">
        <f>100 * AU41 / MAX(UnmetNeedsMuliplic)</f>
        <v>6.4427861025794844</v>
      </c>
      <c r="AW41" s="28">
        <f>IF(AV41&gt;0,LOG10(AV41),"")</f>
        <v>0.80907371321637078</v>
      </c>
      <c r="AX41" s="29">
        <f>RANK(AV41,UnmetNeedsMax100,0)</f>
        <v>89</v>
      </c>
      <c r="AY41" s="28">
        <f>IF(PERCENTRANK(UnmetNeedsMuliplic,AU41)&lt;0.95,AU41, PERCENTILE(UnmetNeedsMuliplic,0.95))</f>
        <v>18964.326799348113</v>
      </c>
      <c r="AZ41" s="28">
        <f xml:space="preserve"> 100 *AY41 / MAX(NeedsWinsor5High)</f>
        <v>36.991530961064775</v>
      </c>
      <c r="BA41" s="28">
        <v>0.67644119262695313</v>
      </c>
      <c r="BC41" s="34">
        <v>26763</v>
      </c>
      <c r="BD41" s="35">
        <v>4172.69775390625</v>
      </c>
      <c r="BE41" s="35">
        <v>22.199794769287109</v>
      </c>
      <c r="BF41" s="33">
        <v>70</v>
      </c>
    </row>
    <row r="42" spans="1:58">
      <c r="A42" s="7">
        <v>41</v>
      </c>
      <c r="C42" s="11" t="s">
        <v>3</v>
      </c>
      <c r="D42" s="11" t="s">
        <v>7</v>
      </c>
      <c r="E42" s="11" t="s">
        <v>11</v>
      </c>
      <c r="F42" s="11" t="s">
        <v>17</v>
      </c>
      <c r="G42" s="11" t="s">
        <v>34</v>
      </c>
      <c r="H42" s="15" t="s">
        <v>89</v>
      </c>
      <c r="I42" s="11" t="s">
        <v>479</v>
      </c>
      <c r="J42" s="11">
        <v>61906000</v>
      </c>
      <c r="K42" s="11">
        <v>61906</v>
      </c>
      <c r="L42" s="12">
        <v>35002</v>
      </c>
      <c r="M42" s="12">
        <v>36019.765625</v>
      </c>
      <c r="N42" s="13">
        <v>8.2680000000000007</v>
      </c>
      <c r="P42" s="20">
        <v>35002</v>
      </c>
      <c r="Q42" s="20">
        <v>33161</v>
      </c>
      <c r="R42" s="20">
        <v>6910</v>
      </c>
      <c r="S42" s="20">
        <v>6910</v>
      </c>
      <c r="T42" s="20">
        <v>299</v>
      </c>
      <c r="U42" s="20">
        <v>299</v>
      </c>
      <c r="V42" s="21">
        <v>2.5975673925131559E-3</v>
      </c>
      <c r="W42" s="21">
        <v>6.4453650265932083E-3</v>
      </c>
      <c r="X42" s="21">
        <v>1.2849192135035992E-2</v>
      </c>
      <c r="Y42" s="21">
        <v>5.3652306087315083E-4</v>
      </c>
      <c r="Z42" s="51">
        <f>bv_affected*V42+bv_idpcumul*W42+bv_htotalimput*X42+bv_hpartialimput*Y42</f>
        <v>5.0044420628808442E-3</v>
      </c>
      <c r="AA42" s="51">
        <f>100 * Z42 / MAX(magnitudescore)</f>
        <v>11.638602973937237</v>
      </c>
      <c r="AC42" s="23">
        <v>0.9717400074005127</v>
      </c>
      <c r="AD42" s="23">
        <v>0.92063343524932861</v>
      </c>
      <c r="AE42" s="23">
        <v>0.947409987449646</v>
      </c>
      <c r="AF42" s="23">
        <v>0.9717400074005127</v>
      </c>
      <c r="AG42" s="23">
        <v>0.947409987449646</v>
      </c>
      <c r="AH42" s="23">
        <v>3.2166540622711182E-3</v>
      </c>
      <c r="AI42" s="23">
        <v>6.9033326581120491E-3</v>
      </c>
      <c r="AJ42" s="23">
        <v>6.2340623699128628E-3</v>
      </c>
      <c r="AK42" s="76">
        <f>bv_rimputAffect*AH42+bv_ratioIDP*AI42+bv_rimputDamaged*AJ42</f>
        <v>5.6827225007582451E-3</v>
      </c>
      <c r="AL42" s="76">
        <f>100 * AK42 / MAX(intensityscore)</f>
        <v>86.284353822409685</v>
      </c>
      <c r="AN42" s="25">
        <v>0.35247001051902771</v>
      </c>
      <c r="AO42" s="25">
        <v>2.7398415841162205E-3</v>
      </c>
      <c r="AP42" s="25">
        <v>3.700724054706356</v>
      </c>
      <c r="AQ42" s="25">
        <v>1.035149791277945E-3</v>
      </c>
      <c r="AR42" s="80">
        <f>bv_poverty*AO42+bv_TotalUW_Pc*AQ42</f>
        <v>2.0296669832197949E-3</v>
      </c>
      <c r="AS42" s="80">
        <f xml:space="preserve"> 100 * AR42 / MAX(preexistscore)</f>
        <v>30.185909823570334</v>
      </c>
      <c r="AU42" s="78">
        <f>AA42*AL42*AS42</f>
        <v>30313.576208918654</v>
      </c>
      <c r="AV42" s="78">
        <f>100 * AU42 / MAX(UnmetNeedsMuliplic)</f>
        <v>10.298487765198111</v>
      </c>
      <c r="AW42" s="28">
        <f>IF(AV42&gt;0,LOG10(AV42),"")</f>
        <v>1.0127734573802629</v>
      </c>
      <c r="AX42" s="29">
        <f>RANK(AV42,UnmetNeedsMax100,0)</f>
        <v>53</v>
      </c>
      <c r="AY42" s="28">
        <f>IF(PERCENTRANK(UnmetNeedsMuliplic,AU42)&lt;0.95,AU42, PERCENTILE(UnmetNeedsMuliplic,0.95))</f>
        <v>30313.576208918654</v>
      </c>
      <c r="AZ42" s="28">
        <f xml:space="preserve"> 100 *AY42 / MAX(NeedsWinsor5High)</f>
        <v>59.129206363990548</v>
      </c>
      <c r="BA42" s="28">
        <v>0.88245993852615356</v>
      </c>
      <c r="BC42" s="34">
        <v>35002</v>
      </c>
      <c r="BD42" s="35">
        <v>10887.044921875</v>
      </c>
      <c r="BE42" s="35">
        <v>57.921802520751953</v>
      </c>
      <c r="BF42" s="33">
        <v>8</v>
      </c>
    </row>
    <row r="43" spans="1:58">
      <c r="A43" s="7">
        <v>42</v>
      </c>
      <c r="C43" s="11" t="s">
        <v>3</v>
      </c>
      <c r="D43" s="11" t="s">
        <v>7</v>
      </c>
      <c r="E43" s="11" t="s">
        <v>11</v>
      </c>
      <c r="F43" s="11" t="s">
        <v>17</v>
      </c>
      <c r="G43" s="11" t="s">
        <v>34</v>
      </c>
      <c r="H43" s="15" t="s">
        <v>90</v>
      </c>
      <c r="I43" s="11" t="s">
        <v>480</v>
      </c>
      <c r="J43" s="11">
        <v>61907000</v>
      </c>
      <c r="K43" s="11">
        <v>61907</v>
      </c>
      <c r="L43" s="12">
        <v>36430</v>
      </c>
      <c r="M43" s="12">
        <v>37489.2890625</v>
      </c>
      <c r="N43" s="13">
        <v>6.6740000000000004</v>
      </c>
      <c r="P43" s="20">
        <v>36430</v>
      </c>
      <c r="Q43" s="20">
        <v>33746</v>
      </c>
      <c r="R43" s="20">
        <v>4039</v>
      </c>
      <c r="S43" s="20">
        <v>4039</v>
      </c>
      <c r="T43" s="20">
        <v>3150</v>
      </c>
      <c r="U43" s="20">
        <v>3150</v>
      </c>
      <c r="V43" s="21">
        <v>2.7035421226173639E-3</v>
      </c>
      <c r="W43" s="21">
        <v>6.5590692684054375E-3</v>
      </c>
      <c r="X43" s="21">
        <v>7.5105479918420315E-3</v>
      </c>
      <c r="Y43" s="21">
        <v>5.6523331440985203E-3</v>
      </c>
      <c r="Z43" s="51">
        <f>bv_affected*V43+bv_idpcumul*W43+bv_htotalimput*X43+bv_hpartialimput*Y43</f>
        <v>5.215881961840205E-3</v>
      </c>
      <c r="AA43" s="51">
        <f>100 * Z43 / MAX(magnitudescore)</f>
        <v>12.130339116731305</v>
      </c>
      <c r="AC43" s="23">
        <v>0.9717400074005127</v>
      </c>
      <c r="AD43" s="23">
        <v>0.90015041828155518</v>
      </c>
      <c r="AE43" s="23">
        <v>0.90775001049041748</v>
      </c>
      <c r="AF43" s="23">
        <v>0.9717400074005127</v>
      </c>
      <c r="AG43" s="23">
        <v>0.90775001049041748</v>
      </c>
      <c r="AH43" s="23">
        <v>3.2166540622711182E-3</v>
      </c>
      <c r="AI43" s="23">
        <v>6.7497412674129009E-3</v>
      </c>
      <c r="AJ43" s="23">
        <v>5.9730955399572849E-3</v>
      </c>
      <c r="AK43" s="76">
        <f>bv_rimputAffect*AH43+bv_ratioIDP*AI43+bv_rimputDamaged*AJ43</f>
        <v>5.5253795057535176E-3</v>
      </c>
      <c r="AL43" s="76">
        <f>100 * AK43 / MAX(intensityscore)</f>
        <v>83.89531605914496</v>
      </c>
      <c r="AN43" s="25">
        <v>0.34860000014305115</v>
      </c>
      <c r="AO43" s="25">
        <v>2.7097589336335659E-3</v>
      </c>
      <c r="AP43" s="25">
        <v>4.9130763416477699</v>
      </c>
      <c r="AQ43" s="25">
        <v>1.3742635492235422E-3</v>
      </c>
      <c r="AR43" s="80">
        <f>bv_poverty*AO43+bv_TotalUW_Pc*AQ43</f>
        <v>2.1533915564883504E-3</v>
      </c>
      <c r="AS43" s="80">
        <f xml:space="preserve"> 100 * AR43 / MAX(preexistscore)</f>
        <v>32.025984497160223</v>
      </c>
      <c r="AU43" s="78">
        <f>AA43*AL43*AS43</f>
        <v>32592.160158866893</v>
      </c>
      <c r="AV43" s="78">
        <f>100 * AU43 / MAX(UnmetNeedsMuliplic)</f>
        <v>11.072595338939763</v>
      </c>
      <c r="AW43" s="28">
        <f>IF(AV43&gt;0,LOG10(AV43),"")</f>
        <v>1.0442494284011126</v>
      </c>
      <c r="AX43" s="29">
        <f>RANK(AV43,UnmetNeedsMax100,0)</f>
        <v>45</v>
      </c>
      <c r="AY43" s="28">
        <f>IF(PERCENTRANK(UnmetNeedsMuliplic,AU43)&lt;0.95,AU43, PERCENTILE(UnmetNeedsMuliplic,0.95))</f>
        <v>32592.160158866893</v>
      </c>
      <c r="AZ43" s="28">
        <f xml:space="preserve"> 100 *AY43 / MAX(NeedsWinsor5High)</f>
        <v>63.573777986474553</v>
      </c>
      <c r="BA43" s="28">
        <v>0.49559220671653748</v>
      </c>
      <c r="BC43" s="34">
        <v>36430</v>
      </c>
      <c r="BD43" s="35">
        <v>6293.7724609375</v>
      </c>
      <c r="BE43" s="35">
        <v>33.484443664550781</v>
      </c>
      <c r="BF43" s="33">
        <v>34</v>
      </c>
    </row>
    <row r="44" spans="1:58">
      <c r="A44" s="7">
        <v>43</v>
      </c>
      <c r="C44" s="11" t="s">
        <v>3</v>
      </c>
      <c r="D44" s="11" t="s">
        <v>7</v>
      </c>
      <c r="E44" s="11" t="s">
        <v>11</v>
      </c>
      <c r="F44" s="11" t="s">
        <v>17</v>
      </c>
      <c r="G44" s="11" t="s">
        <v>34</v>
      </c>
      <c r="H44" s="15" t="s">
        <v>91</v>
      </c>
      <c r="I44" s="11" t="s">
        <v>481</v>
      </c>
      <c r="J44" s="11">
        <v>61908000</v>
      </c>
      <c r="K44" s="11">
        <v>61908</v>
      </c>
      <c r="L44" s="12">
        <v>37672</v>
      </c>
      <c r="M44" s="12">
        <v>38767.40234375</v>
      </c>
      <c r="N44" s="13">
        <v>12.769</v>
      </c>
      <c r="P44" s="20">
        <v>37672</v>
      </c>
      <c r="Q44" s="20">
        <v>35466</v>
      </c>
      <c r="R44" s="20">
        <v>4272</v>
      </c>
      <c r="S44" s="20">
        <v>4272</v>
      </c>
      <c r="T44" s="20">
        <v>3438</v>
      </c>
      <c r="U44" s="20">
        <v>3438</v>
      </c>
      <c r="V44" s="21">
        <v>2.7957132551819086E-3</v>
      </c>
      <c r="W44" s="21">
        <v>6.8933782167732716E-3</v>
      </c>
      <c r="X44" s="21">
        <v>7.943812757730484E-3</v>
      </c>
      <c r="Y44" s="21">
        <v>6.1691179871559143E-3</v>
      </c>
      <c r="Z44" s="51">
        <f>bv_affected*V44+bv_idpcumul*W44+bv_htotalimput*X44+bv_hpartialimput*Y44</f>
        <v>5.5384482960449538E-3</v>
      </c>
      <c r="AA44" s="51">
        <f>100 * Z44 / MAX(magnitudescore)</f>
        <v>12.880516948624571</v>
      </c>
      <c r="AC44" s="23">
        <v>0.9717400074005127</v>
      </c>
      <c r="AD44" s="23">
        <v>0.91484075784683228</v>
      </c>
      <c r="AE44" s="23">
        <v>0.94143998622894287</v>
      </c>
      <c r="AF44" s="23">
        <v>0.9717400074005127</v>
      </c>
      <c r="AG44" s="23">
        <v>0.94143998622894287</v>
      </c>
      <c r="AH44" s="23">
        <v>3.2166540622711182E-3</v>
      </c>
      <c r="AI44" s="23">
        <v>6.8598962388932705E-3</v>
      </c>
      <c r="AJ44" s="23">
        <v>6.1947791837155819E-3</v>
      </c>
      <c r="AK44" s="76">
        <f>bv_rimputAffect*AH44+bv_ratioIDP*AI44+bv_rimputDamaged*AJ44</f>
        <v>5.6521606505848471E-3</v>
      </c>
      <c r="AL44" s="76">
        <f>100 * AK44 / MAX(intensityscore)</f>
        <v>85.820314008134559</v>
      </c>
      <c r="AN44" s="25">
        <v>0.26104000210762024</v>
      </c>
      <c r="AO44" s="25">
        <v>2.0291320979595184E-3</v>
      </c>
      <c r="AP44" s="25">
        <v>4.7819548872180446</v>
      </c>
      <c r="AQ44" s="25">
        <v>1.3375867856666446E-3</v>
      </c>
      <c r="AR44" s="80">
        <f>bv_poverty*AO44+bv_TotalUW_Pc*AQ44</f>
        <v>1.7410343208583072E-3</v>
      </c>
      <c r="AS44" s="80">
        <f xml:space="preserve"> 100 * AR44 / MAX(preexistscore)</f>
        <v>25.893264975813359</v>
      </c>
      <c r="AU44" s="78">
        <f>AA44*AL44*AS44</f>
        <v>28622.674273010187</v>
      </c>
      <c r="AV44" s="78">
        <f>100 * AU44 / MAX(UnmetNeedsMuliplic)</f>
        <v>9.7240344978208419</v>
      </c>
      <c r="AW44" s="28">
        <f>IF(AV44&gt;0,LOG10(AV44),"")</f>
        <v>0.98784649091447518</v>
      </c>
      <c r="AX44" s="29">
        <f>RANK(AV44,UnmetNeedsMax100,0)</f>
        <v>57</v>
      </c>
      <c r="AY44" s="28">
        <f>IF(PERCENTRANK(UnmetNeedsMuliplic,AU44)&lt;0.95,AU44, PERCENTILE(UnmetNeedsMuliplic,0.95))</f>
        <v>28622.674273010187</v>
      </c>
      <c r="AZ44" s="28">
        <f xml:space="preserve"> 100 *AY44 / MAX(NeedsWinsor5High)</f>
        <v>55.830958449573018</v>
      </c>
      <c r="BA44" s="28">
        <v>0.50690007209777832</v>
      </c>
      <c r="BC44" s="34">
        <v>37672</v>
      </c>
      <c r="BD44" s="35">
        <v>4984.80419921875</v>
      </c>
      <c r="BE44" s="35">
        <v>26.520404815673828</v>
      </c>
      <c r="BF44" s="33">
        <v>51</v>
      </c>
    </row>
    <row r="45" spans="1:58">
      <c r="A45" s="7">
        <v>44</v>
      </c>
      <c r="C45" s="11" t="s">
        <v>3</v>
      </c>
      <c r="D45" s="11" t="s">
        <v>7</v>
      </c>
      <c r="E45" s="11" t="s">
        <v>11</v>
      </c>
      <c r="F45" s="11" t="s">
        <v>17</v>
      </c>
      <c r="G45" s="11" t="s">
        <v>34</v>
      </c>
      <c r="H45" s="15" t="s">
        <v>92</v>
      </c>
      <c r="I45" s="11" t="s">
        <v>482</v>
      </c>
      <c r="J45" s="11">
        <v>61909000</v>
      </c>
      <c r="K45" s="11">
        <v>61909</v>
      </c>
      <c r="L45" s="12">
        <v>43449</v>
      </c>
      <c r="M45" s="12">
        <v>44712.3828125</v>
      </c>
      <c r="N45" s="13">
        <v>26.713999999999999</v>
      </c>
      <c r="P45" s="20">
        <v>43449</v>
      </c>
      <c r="Q45" s="20">
        <v>37734</v>
      </c>
      <c r="R45" s="20">
        <v>6264</v>
      </c>
      <c r="S45" s="20">
        <v>6264</v>
      </c>
      <c r="T45" s="20">
        <v>1240</v>
      </c>
      <c r="U45" s="20">
        <v>1240</v>
      </c>
      <c r="V45" s="21">
        <v>3.2244359608739614E-3</v>
      </c>
      <c r="W45" s="21">
        <v>7.3342001996934414E-3</v>
      </c>
      <c r="X45" s="21">
        <v>1.1647950857877731E-2</v>
      </c>
      <c r="Y45" s="21">
        <v>2.2250453475862741E-3</v>
      </c>
      <c r="Z45" s="51">
        <f>bv_affected*V45+bv_idpcumul*W45+bv_htotalimput*X45+bv_hpartialimput*Y45</f>
        <v>5.5446240487042808E-3</v>
      </c>
      <c r="AA45" s="51">
        <f>100 * Z45 / MAX(magnitudescore)</f>
        <v>12.894879615304296</v>
      </c>
      <c r="AC45" s="23">
        <v>0.9717400074005127</v>
      </c>
      <c r="AD45" s="23">
        <v>0.84392726421356201</v>
      </c>
      <c r="AE45" s="23">
        <v>0.7944599986076355</v>
      </c>
      <c r="AF45" s="23">
        <v>0.9717400074005127</v>
      </c>
      <c r="AG45" s="23">
        <v>0.7944599986076355</v>
      </c>
      <c r="AH45" s="23">
        <v>3.2166540622711182E-3</v>
      </c>
      <c r="AI45" s="23">
        <v>6.3281543552875519E-3</v>
      </c>
      <c r="AJ45" s="23">
        <v>5.2276346832513809E-3</v>
      </c>
      <c r="AK45" s="76">
        <f>bv_rimputAffect*AH45+bv_ratioIDP*AI45+bv_rimputDamaged*AJ45</f>
        <v>5.0817297881469133E-3</v>
      </c>
      <c r="AL45" s="76">
        <f>100 * AK45 / MAX(intensityscore)</f>
        <v>77.159103055241886</v>
      </c>
      <c r="AN45" s="25">
        <v>0.21480999886989594</v>
      </c>
      <c r="AO45" s="25">
        <v>1.6697742976248264E-3</v>
      </c>
      <c r="AP45" s="25">
        <v>3.5236320514992379</v>
      </c>
      <c r="AQ45" s="25">
        <v>9.8561448976397514E-4</v>
      </c>
      <c r="AR45" s="80">
        <f>bv_poverty*AO45+bv_TotalUW_Pc*AQ45</f>
        <v>1.3847533216699958E-3</v>
      </c>
      <c r="AS45" s="80">
        <f xml:space="preserve"> 100 * AR45 / MAX(preexistscore)</f>
        <v>20.594530650299003</v>
      </c>
      <c r="AU45" s="78">
        <f>AA45*AL45*AS45</f>
        <v>20490.679539859313</v>
      </c>
      <c r="AV45" s="78">
        <f>100 * AU45 / MAX(UnmetNeedsMuliplic)</f>
        <v>6.9613367650020344</v>
      </c>
      <c r="AW45" s="28">
        <f>IF(AV45&gt;0,LOG10(AV45),"")</f>
        <v>0.84269264390938325</v>
      </c>
      <c r="AX45" s="29">
        <f>RANK(AV45,UnmetNeedsMax100,0)</f>
        <v>82</v>
      </c>
      <c r="AY45" s="28">
        <f>IF(PERCENTRANK(UnmetNeedsMuliplic,AU45)&lt;0.95,AU45, PERCENTILE(UnmetNeedsMuliplic,0.95))</f>
        <v>20490.679539859313</v>
      </c>
      <c r="AZ45" s="28">
        <f xml:space="preserve"> 100 *AY45 / MAX(NeedsWinsor5High)</f>
        <v>39.968811686899294</v>
      </c>
      <c r="BA45" s="28">
        <v>0.64443892240524292</v>
      </c>
      <c r="BC45" s="34">
        <v>43449</v>
      </c>
      <c r="BD45" s="35">
        <v>6014.728515625</v>
      </c>
      <c r="BE45" s="35">
        <v>31.999858856201172</v>
      </c>
      <c r="BF45" s="33">
        <v>37</v>
      </c>
    </row>
    <row r="46" spans="1:58">
      <c r="A46" s="7">
        <v>45</v>
      </c>
      <c r="C46" s="11" t="s">
        <v>3</v>
      </c>
      <c r="D46" s="11" t="s">
        <v>7</v>
      </c>
      <c r="E46" s="11" t="s">
        <v>11</v>
      </c>
      <c r="F46" s="11" t="s">
        <v>17</v>
      </c>
      <c r="G46" s="11" t="s">
        <v>34</v>
      </c>
      <c r="H46" s="15" t="s">
        <v>93</v>
      </c>
      <c r="I46" s="11" t="s">
        <v>483</v>
      </c>
      <c r="J46" s="11">
        <v>61910000</v>
      </c>
      <c r="K46" s="11">
        <v>61910</v>
      </c>
      <c r="L46" s="12">
        <v>37895</v>
      </c>
      <c r="M46" s="12">
        <v>38996.88671875</v>
      </c>
      <c r="N46" s="13">
        <v>16.084</v>
      </c>
      <c r="P46" s="20">
        <v>37895</v>
      </c>
      <c r="Q46" s="20">
        <v>37067</v>
      </c>
      <c r="R46" s="20">
        <v>7974</v>
      </c>
      <c r="S46" s="20">
        <v>7974</v>
      </c>
      <c r="T46" s="20">
        <v>84</v>
      </c>
      <c r="U46" s="20">
        <v>84</v>
      </c>
      <c r="V46" s="21">
        <v>2.812262624502182E-3</v>
      </c>
      <c r="W46" s="21">
        <v>7.2045582346618176E-3</v>
      </c>
      <c r="X46" s="21">
        <v>1.4827707782387733E-2</v>
      </c>
      <c r="Y46" s="21">
        <v>1.5072888345457613E-4</v>
      </c>
      <c r="Z46" s="51">
        <f>bv_affected*V46+bv_idpcumul*W46+bv_htotalimput*X46+bv_hpartialimput*Y46</f>
        <v>5.5482240103970982E-3</v>
      </c>
      <c r="AA46" s="51">
        <f>100 * Z46 / MAX(magnitudescore)</f>
        <v>12.903251882249867</v>
      </c>
      <c r="AC46" s="23">
        <v>0.9717400074005127</v>
      </c>
      <c r="AD46" s="23">
        <v>0.95051175355911255</v>
      </c>
      <c r="AE46" s="23">
        <v>0.97813999652862549</v>
      </c>
      <c r="AF46" s="23">
        <v>0.9717400074005127</v>
      </c>
      <c r="AG46" s="23">
        <v>0.97813999652862549</v>
      </c>
      <c r="AH46" s="23">
        <v>3.2166540622711182E-3</v>
      </c>
      <c r="AI46" s="23">
        <v>7.1273739449679852E-3</v>
      </c>
      <c r="AJ46" s="23">
        <v>6.4362692646682262E-3</v>
      </c>
      <c r="AK46" s="76">
        <f>bv_rimputAffect*AH46+bv_ratioIDP*AI46+bv_rimputDamaged*AJ46</f>
        <v>5.8401913997717207E-3</v>
      </c>
      <c r="AL46" s="76">
        <f>100 * AK46 / MAX(intensityscore)</f>
        <v>88.675303265513946</v>
      </c>
      <c r="AN46" s="25">
        <v>0.18707999587059021</v>
      </c>
      <c r="AO46" s="25">
        <v>1.454221666790545E-3</v>
      </c>
      <c r="AP46" s="25">
        <v>5.5517941773865944</v>
      </c>
      <c r="AQ46" s="25">
        <v>1.5529227675870061E-3</v>
      </c>
      <c r="AR46" s="80">
        <f>bv_poverty*AO46+bv_TotalUW_Pc*AQ46</f>
        <v>1.4953405453823508E-3</v>
      </c>
      <c r="AS46" s="80">
        <f xml:space="preserve"> 100 * AR46 / MAX(preexistscore)</f>
        <v>22.239222114572897</v>
      </c>
      <c r="AU46" s="78">
        <f>AA46*AL46*AS46</f>
        <v>25446.112912311102</v>
      </c>
      <c r="AV46" s="78">
        <f>100 * AU46 / MAX(UnmetNeedsMuliplic)</f>
        <v>8.6448553840435718</v>
      </c>
      <c r="AW46" s="28">
        <f>IF(AV46&gt;0,LOG10(AV46),"")</f>
        <v>0.93675773255069383</v>
      </c>
      <c r="AX46" s="29">
        <f>RANK(AV46,UnmetNeedsMax100,0)</f>
        <v>65</v>
      </c>
      <c r="AY46" s="28">
        <f>IF(PERCENTRANK(UnmetNeedsMuliplic,AU46)&lt;0.95,AU46, PERCENTILE(UnmetNeedsMuliplic,0.95))</f>
        <v>25446.112912311102</v>
      </c>
      <c r="AZ46" s="28">
        <f xml:space="preserve"> 100 *AY46 / MAX(NeedsWinsor5High)</f>
        <v>49.634805579645601</v>
      </c>
      <c r="BA46" s="28">
        <v>0.94059818983078003</v>
      </c>
      <c r="BC46" s="34">
        <v>37895</v>
      </c>
      <c r="BD46" s="35">
        <v>6668.2734375</v>
      </c>
      <c r="BE46" s="35">
        <v>35.476882934570312</v>
      </c>
      <c r="BF46" s="33">
        <v>30</v>
      </c>
    </row>
    <row r="47" spans="1:58">
      <c r="A47" s="7">
        <v>46</v>
      </c>
      <c r="C47" s="11" t="s">
        <v>3</v>
      </c>
      <c r="D47" s="11" t="s">
        <v>7</v>
      </c>
      <c r="E47" s="11" t="s">
        <v>11</v>
      </c>
      <c r="F47" s="11" t="s">
        <v>17</v>
      </c>
      <c r="G47" s="11" t="s">
        <v>34</v>
      </c>
      <c r="H47" s="15" t="s">
        <v>94</v>
      </c>
      <c r="I47" s="11" t="s">
        <v>484</v>
      </c>
      <c r="J47" s="11">
        <v>61911000</v>
      </c>
      <c r="K47" s="11">
        <v>61911</v>
      </c>
      <c r="L47" s="12">
        <v>41572</v>
      </c>
      <c r="M47" s="12">
        <v>42780.8046875</v>
      </c>
      <c r="N47" s="13">
        <v>20.74</v>
      </c>
      <c r="P47" s="20">
        <v>41572</v>
      </c>
      <c r="Q47" s="20">
        <v>35457</v>
      </c>
      <c r="R47" s="20">
        <v>4187</v>
      </c>
      <c r="S47" s="20">
        <v>4187</v>
      </c>
      <c r="T47" s="20">
        <v>3521</v>
      </c>
      <c r="U47" s="20">
        <v>3521</v>
      </c>
      <c r="V47" s="21">
        <v>3.0851399060338736E-3</v>
      </c>
      <c r="W47" s="21">
        <v>6.8916291929781437E-3</v>
      </c>
      <c r="X47" s="21">
        <v>7.7857552096247673E-3</v>
      </c>
      <c r="Y47" s="21">
        <v>6.3180522993206978E-3</v>
      </c>
      <c r="Z47" s="51">
        <f>bv_affected*V47+bv_idpcumul*W47+bv_htotalimput*X47+bv_hpartialimput*Y47</f>
        <v>5.6409526418661699E-3</v>
      </c>
      <c r="AA47" s="51">
        <f>100 * Z47 / MAX(magnitudescore)</f>
        <v>13.118906637050607</v>
      </c>
      <c r="AC47" s="23">
        <v>0.9717400074005127</v>
      </c>
      <c r="AD47" s="23">
        <v>0.82880628108978271</v>
      </c>
      <c r="AE47" s="23">
        <v>0.85290002822875977</v>
      </c>
      <c r="AF47" s="23">
        <v>0.9717400074005127</v>
      </c>
      <c r="AG47" s="23">
        <v>0.85290002822875977</v>
      </c>
      <c r="AH47" s="23">
        <v>3.2166540622711182E-3</v>
      </c>
      <c r="AI47" s="23">
        <v>6.2147704884409904E-3</v>
      </c>
      <c r="AJ47" s="23">
        <v>5.6121763773262501E-3</v>
      </c>
      <c r="AK47" s="76">
        <f>bv_rimputAffect*AH47+bv_ratioIDP*AI47+bv_rimputDamaged*AJ47</f>
        <v>5.1985888311173768E-3</v>
      </c>
      <c r="AL47" s="76">
        <f>100 * AK47 / MAX(intensityscore)</f>
        <v>78.933447484283818</v>
      </c>
      <c r="AN47" s="25">
        <v>0.35321998596191406</v>
      </c>
      <c r="AO47" s="25">
        <v>2.7456711977720261E-3</v>
      </c>
      <c r="AP47" s="25">
        <v>6.954177897574124</v>
      </c>
      <c r="AQ47" s="25">
        <v>1.9451912958174944E-3</v>
      </c>
      <c r="AR47" s="80">
        <f>bv_poverty*AO47+bv_TotalUW_Pc*AQ47</f>
        <v>2.4121912706177684E-3</v>
      </c>
      <c r="AS47" s="80">
        <f xml:space="preserve"> 100 * AR47 / MAX(preexistscore)</f>
        <v>35.87494341390012</v>
      </c>
      <c r="AU47" s="78">
        <f>AA47*AL47*AS47</f>
        <v>37149.240349047948</v>
      </c>
      <c r="AV47" s="78">
        <f>100 * AU47 / MAX(UnmetNeedsMuliplic)</f>
        <v>12.620780688637915</v>
      </c>
      <c r="AW47" s="28">
        <f>IF(AV47&gt;0,LOG10(AV47),"")</f>
        <v>1.1010862200650868</v>
      </c>
      <c r="AX47" s="29">
        <f>RANK(AV47,UnmetNeedsMax100,0)</f>
        <v>34</v>
      </c>
      <c r="AY47" s="28">
        <f>IF(PERCENTRANK(UnmetNeedsMuliplic,AU47)&lt;0.95,AU47, PERCENTILE(UnmetNeedsMuliplic,0.95))</f>
        <v>37149.240349047948</v>
      </c>
      <c r="AZ47" s="28">
        <f xml:space="preserve"> 100 *AY47 / MAX(NeedsWinsor5High)</f>
        <v>72.462750146189293</v>
      </c>
      <c r="BA47" s="28">
        <v>0.45020657777786255</v>
      </c>
      <c r="BC47" s="34">
        <v>41572</v>
      </c>
      <c r="BD47" s="35">
        <v>6610.86083984375</v>
      </c>
      <c r="BE47" s="35">
        <v>35.171432495117188</v>
      </c>
      <c r="BF47" s="33">
        <v>31</v>
      </c>
    </row>
    <row r="48" spans="1:58">
      <c r="A48" s="7">
        <v>47</v>
      </c>
      <c r="C48" s="11" t="s">
        <v>3</v>
      </c>
      <c r="D48" s="11" t="s">
        <v>7</v>
      </c>
      <c r="E48" s="11" t="s">
        <v>11</v>
      </c>
      <c r="F48" s="11" t="s">
        <v>17</v>
      </c>
      <c r="G48" s="11" t="s">
        <v>34</v>
      </c>
      <c r="H48" s="15" t="s">
        <v>95</v>
      </c>
      <c r="I48" s="11" t="s">
        <v>485</v>
      </c>
      <c r="J48" s="11">
        <v>61912000</v>
      </c>
      <c r="K48" s="11">
        <v>61912</v>
      </c>
      <c r="L48" s="12">
        <v>43525</v>
      </c>
      <c r="M48" s="12">
        <v>44790.59375</v>
      </c>
      <c r="N48" s="13">
        <v>13.747999999999999</v>
      </c>
      <c r="P48" s="20">
        <v>43525</v>
      </c>
      <c r="Q48" s="20">
        <v>31929</v>
      </c>
      <c r="R48" s="20">
        <v>2068</v>
      </c>
      <c r="S48" s="20">
        <v>2068</v>
      </c>
      <c r="T48" s="20">
        <v>1136</v>
      </c>
      <c r="U48" s="20">
        <v>1136</v>
      </c>
      <c r="V48" s="21">
        <v>3.2300760503858328E-3</v>
      </c>
      <c r="W48" s="21">
        <v>6.2059066258370876E-3</v>
      </c>
      <c r="X48" s="21">
        <v>3.8454600144177675E-3</v>
      </c>
      <c r="Y48" s="21">
        <v>2.0384287927299738E-3</v>
      </c>
      <c r="Z48" s="51">
        <f>bv_affected*V48+bv_idpcumul*W48+bv_htotalimput*X48+bv_hpartialimput*Y48</f>
        <v>3.5466362478444352E-3</v>
      </c>
      <c r="AA48" s="51">
        <f>100 * Z48 / MAX(magnitudescore)</f>
        <v>8.2482503869520123</v>
      </c>
      <c r="AC48" s="23">
        <v>0.9717400074005127</v>
      </c>
      <c r="AD48" s="23">
        <v>0.71285057067871094</v>
      </c>
      <c r="AE48" s="23">
        <v>0.33862000703811646</v>
      </c>
      <c r="AF48" s="23">
        <v>0.9717400074005127</v>
      </c>
      <c r="AG48" s="23">
        <v>0.33862000703811646</v>
      </c>
      <c r="AH48" s="23">
        <v>3.2166540622711182E-3</v>
      </c>
      <c r="AI48" s="23">
        <v>5.3452812135219574E-3</v>
      </c>
      <c r="AJ48" s="23">
        <v>2.2281571291387081E-3</v>
      </c>
      <c r="AK48" s="76">
        <f>bv_rimputAffect*AH48+bv_ratioIDP*AI48+bv_rimputDamaged*AJ48</f>
        <v>3.5381381410639736E-3</v>
      </c>
      <c r="AL48" s="76">
        <f>100 * AK48 / MAX(intensityscore)</f>
        <v>53.721779164017327</v>
      </c>
      <c r="AN48" s="25">
        <v>0.22132000327110291</v>
      </c>
      <c r="AO48" s="25">
        <v>1.7203782917931676E-3</v>
      </c>
      <c r="AP48" s="25">
        <v>4.5191451469278725</v>
      </c>
      <c r="AQ48" s="25">
        <v>1.2640749337151647E-3</v>
      </c>
      <c r="AR48" s="80">
        <f>bv_poverty*AO48+bv_TotalUW_Pc*AQ48</f>
        <v>1.5302823128178716E-3</v>
      </c>
      <c r="AS48" s="80">
        <f xml:space="preserve"> 100 * AR48 / MAX(preexistscore)</f>
        <v>22.758888172899166</v>
      </c>
      <c r="AU48" s="78">
        <f>AA48*AL48*AS48</f>
        <v>10084.706545823517</v>
      </c>
      <c r="AV48" s="78">
        <f>100 * AU48 / MAX(UnmetNeedsMuliplic)</f>
        <v>3.4260961577743716</v>
      </c>
      <c r="AW48" s="28">
        <f>IF(AV48&gt;0,LOG10(AV48),"")</f>
        <v>0.53479954783111494</v>
      </c>
      <c r="AX48" s="29">
        <f>RANK(AV48,UnmetNeedsMax100,0)</f>
        <v>133</v>
      </c>
      <c r="AY48" s="28">
        <f>IF(PERCENTRANK(UnmetNeedsMuliplic,AU48)&lt;0.95,AU48, PERCENTILE(UnmetNeedsMuliplic,0.95))</f>
        <v>10084.706545823517</v>
      </c>
      <c r="AZ48" s="28">
        <f xml:space="preserve"> 100 *AY48 / MAX(NeedsWinsor5High)</f>
        <v>19.671077089638985</v>
      </c>
      <c r="BA48" s="28">
        <v>0.21238388121128082</v>
      </c>
      <c r="BC48" s="34">
        <v>43525</v>
      </c>
      <c r="BD48" s="35">
        <v>2045.884033203125</v>
      </c>
      <c r="BE48" s="35">
        <v>10.884613990783691</v>
      </c>
      <c r="BF48" s="33">
        <v>105</v>
      </c>
    </row>
    <row r="49" spans="1:58">
      <c r="A49" s="7">
        <v>48</v>
      </c>
      <c r="C49" s="11" t="s">
        <v>3</v>
      </c>
      <c r="D49" s="11" t="s">
        <v>7</v>
      </c>
      <c r="E49" s="11" t="s">
        <v>11</v>
      </c>
      <c r="F49" s="11" t="s">
        <v>17</v>
      </c>
      <c r="G49" s="11" t="s">
        <v>34</v>
      </c>
      <c r="H49" s="15" t="s">
        <v>96</v>
      </c>
      <c r="I49" s="11" t="s">
        <v>486</v>
      </c>
      <c r="J49" s="11">
        <v>61913000</v>
      </c>
      <c r="K49" s="11">
        <v>61913</v>
      </c>
      <c r="L49" s="12">
        <v>28561</v>
      </c>
      <c r="M49" s="12">
        <v>29391.478515625</v>
      </c>
      <c r="N49" s="13">
        <v>13.955</v>
      </c>
      <c r="P49" s="20">
        <v>28561</v>
      </c>
      <c r="Q49" s="20">
        <v>25544</v>
      </c>
      <c r="R49" s="20">
        <v>4237</v>
      </c>
      <c r="S49" s="20">
        <v>4237</v>
      </c>
      <c r="T49" s="20">
        <v>662</v>
      </c>
      <c r="U49" s="20">
        <v>662</v>
      </c>
      <c r="V49" s="21">
        <v>2.1195681765675545E-3</v>
      </c>
      <c r="W49" s="21">
        <v>4.964880645275116E-3</v>
      </c>
      <c r="X49" s="21">
        <v>7.8787300735712051E-3</v>
      </c>
      <c r="Y49" s="21">
        <v>1.1878871591761708E-3</v>
      </c>
      <c r="Z49" s="51">
        <f>bv_affected*V49+bv_idpcumul*W49+bv_htotalimput*X49+bv_hpartialimput*Y49</f>
        <v>3.6456316577154211E-3</v>
      </c>
      <c r="AA49" s="51">
        <f>100 * Z49 / MAX(magnitudescore)</f>
        <v>8.4784795028561621</v>
      </c>
      <c r="AC49" s="23">
        <v>0.9717400074005127</v>
      </c>
      <c r="AD49" s="23">
        <v>0.86909544467926025</v>
      </c>
      <c r="AE49" s="23">
        <v>0.78903001546859741</v>
      </c>
      <c r="AF49" s="23">
        <v>0.9717400074005127</v>
      </c>
      <c r="AG49" s="23">
        <v>0.78903001546859741</v>
      </c>
      <c r="AH49" s="23">
        <v>3.2166540622711182E-3</v>
      </c>
      <c r="AI49" s="23">
        <v>6.5168770961463451E-3</v>
      </c>
      <c r="AJ49" s="23">
        <v>5.1919049583375454E-3</v>
      </c>
      <c r="AK49" s="76">
        <f>bv_rimputAffect*AH49+bv_ratioIDP*AI49+bv_rimputDamaged*AJ49</f>
        <v>5.1311883459798993E-3</v>
      </c>
      <c r="AL49" s="76">
        <f>100 * AK49 / MAX(intensityscore)</f>
        <v>77.910063480115355</v>
      </c>
      <c r="AN49" s="25">
        <v>0.25369998812675476</v>
      </c>
      <c r="AO49" s="25">
        <v>1.9720762502402067E-3</v>
      </c>
      <c r="AP49" s="25">
        <v>3.56584297779168</v>
      </c>
      <c r="AQ49" s="25">
        <v>9.974214481189847E-4</v>
      </c>
      <c r="AR49" s="80">
        <f>bv_poverty*AO49+bv_TotalUW_Pc*AQ49</f>
        <v>1.5660350596765058E-3</v>
      </c>
      <c r="AS49" s="80">
        <f xml:space="preserve"> 100 * AR49 / MAX(preexistscore)</f>
        <v>23.290615397878515</v>
      </c>
      <c r="AU49" s="78">
        <f>AA49*AL49*AS49</f>
        <v>15384.822735147738</v>
      </c>
      <c r="AV49" s="78">
        <f>100 * AU49 / MAX(UnmetNeedsMuliplic)</f>
        <v>5.2267145128539951</v>
      </c>
      <c r="AW49" s="28">
        <f>IF(AV49&gt;0,LOG10(AV49),"")</f>
        <v>0.71822877924866046</v>
      </c>
      <c r="AX49" s="29">
        <f>RANK(AV49,UnmetNeedsMax100,0)</f>
        <v>105</v>
      </c>
      <c r="AY49" s="28">
        <f>IF(PERCENTRANK(UnmetNeedsMuliplic,AU49)&lt;0.95,AU49, PERCENTILE(UnmetNeedsMuliplic,0.95))</f>
        <v>15384.822735147738</v>
      </c>
      <c r="AZ49" s="28">
        <f xml:space="preserve"> 100 *AY49 / MAX(NeedsWinsor5High)</f>
        <v>30.009404106940064</v>
      </c>
      <c r="BA49" s="28">
        <v>0.6631242036819458</v>
      </c>
      <c r="BC49" s="34">
        <v>28561</v>
      </c>
      <c r="BD49" s="35">
        <v>4804.9482421875</v>
      </c>
      <c r="BE49" s="35">
        <v>25.563526153564453</v>
      </c>
      <c r="BF49" s="33">
        <v>54</v>
      </c>
    </row>
    <row r="50" spans="1:58">
      <c r="A50" s="7">
        <v>49</v>
      </c>
      <c r="C50" s="11" t="s">
        <v>3</v>
      </c>
      <c r="D50" s="11" t="s">
        <v>7</v>
      </c>
      <c r="E50" s="11" t="s">
        <v>11</v>
      </c>
      <c r="F50" s="11" t="s">
        <v>17</v>
      </c>
      <c r="G50" s="11" t="s">
        <v>34</v>
      </c>
      <c r="H50" s="15" t="s">
        <v>97</v>
      </c>
      <c r="I50" s="11" t="s">
        <v>487</v>
      </c>
      <c r="J50" s="11">
        <v>61914000</v>
      </c>
      <c r="K50" s="11">
        <v>61914</v>
      </c>
      <c r="L50" s="12">
        <v>156197</v>
      </c>
      <c r="M50" s="12">
        <v>160738.796875</v>
      </c>
      <c r="N50" s="13">
        <v>27.998999999999999</v>
      </c>
      <c r="P50" s="20">
        <v>156197</v>
      </c>
      <c r="Q50" s="20">
        <v>105961</v>
      </c>
      <c r="R50" s="20">
        <v>13590</v>
      </c>
      <c r="S50" s="20">
        <v>13590</v>
      </c>
      <c r="T50" s="20">
        <v>8056</v>
      </c>
      <c r="U50" s="20">
        <v>8056</v>
      </c>
      <c r="V50" s="21">
        <v>1.1591686867177486E-2</v>
      </c>
      <c r="W50" s="21">
        <v>2.0595196634531021E-2</v>
      </c>
      <c r="X50" s="21">
        <v>2.5270698592066765E-2</v>
      </c>
      <c r="Y50" s="21">
        <v>1.4455617405474186E-2</v>
      </c>
      <c r="Z50" s="51">
        <f>bv_affected*V50+bv_idpcumul*W50+bv_htotalimput*X50+bv_hpartialimput*Y50</f>
        <v>1.6941723992489277E-2</v>
      </c>
      <c r="AA50" s="51">
        <f>100 * Z50 / MAX(magnitudescore)</f>
        <v>39.4005958636481</v>
      </c>
      <c r="AC50" s="23">
        <v>0.9717400074005127</v>
      </c>
      <c r="AD50" s="23">
        <v>0.65921235084533691</v>
      </c>
      <c r="AE50" s="23">
        <v>0.63747000694274902</v>
      </c>
      <c r="AF50" s="23">
        <v>0.9717400074005127</v>
      </c>
      <c r="AG50" s="23">
        <v>0.63747000694274902</v>
      </c>
      <c r="AH50" s="23">
        <v>3.2166540622711182E-3</v>
      </c>
      <c r="AI50" s="23">
        <v>4.9430769868195057E-3</v>
      </c>
      <c r="AJ50" s="23">
        <v>4.1946233250200748E-3</v>
      </c>
      <c r="AK50" s="76">
        <f>bv_rimputAffect*AH50+bv_ratioIDP*AI50+bv_rimputDamaged*AJ50</f>
        <v>4.1958544136025009E-3</v>
      </c>
      <c r="AL50" s="76">
        <f>100 * AK50 / MAX(intensityscore)</f>
        <v>63.708299457221607</v>
      </c>
      <c r="AN50" s="25">
        <v>0.14790000021457672</v>
      </c>
      <c r="AO50" s="25">
        <v>1.1496653314679861E-3</v>
      </c>
      <c r="AP50" s="25">
        <v>5.8557373599200293</v>
      </c>
      <c r="AQ50" s="25">
        <v>1.6379404114559293E-3</v>
      </c>
      <c r="AR50" s="80">
        <f>bv_poverty*AO50+bv_TotalUW_Pc*AQ50</f>
        <v>1.3530807297909633E-3</v>
      </c>
      <c r="AS50" s="80">
        <f xml:space="preserve"> 100 * AR50 / MAX(preexistscore)</f>
        <v>20.123484902280502</v>
      </c>
      <c r="AU50" s="78">
        <f>AA50*AL50*AS50</f>
        <v>50512.864206589875</v>
      </c>
      <c r="AV50" s="78">
        <f>100 * AU50 / MAX(UnmetNeedsMuliplic)</f>
        <v>17.160829538272289</v>
      </c>
      <c r="AW50" s="28">
        <f>IF(AV50&gt;0,LOG10(AV50),"")</f>
        <v>1.2345382774046816</v>
      </c>
      <c r="AX50" s="29">
        <f>RANK(AV50,UnmetNeedsMax100,0)</f>
        <v>21</v>
      </c>
      <c r="AY50" s="28">
        <f>IF(PERCENTRANK(UnmetNeedsMuliplic,AU50)&lt;0.95,AU50, PERCENTILE(UnmetNeedsMuliplic,0.95))</f>
        <v>50468.394043135369</v>
      </c>
      <c r="AZ50" s="28">
        <f xml:space="preserve"> 100 *AY50 / MAX(NeedsWinsor5High)</f>
        <v>98.442891253383848</v>
      </c>
      <c r="BA50" s="28">
        <v>0.38891667127609253</v>
      </c>
      <c r="BC50" s="34">
        <v>156197</v>
      </c>
      <c r="BD50" s="35">
        <v>8984.572265625</v>
      </c>
      <c r="BE50" s="35">
        <v>47.8001708984375</v>
      </c>
      <c r="BF50" s="33">
        <v>12</v>
      </c>
    </row>
    <row r="51" spans="1:58">
      <c r="A51" s="7">
        <v>50</v>
      </c>
      <c r="C51" s="11" t="s">
        <v>3</v>
      </c>
      <c r="D51" s="11" t="s">
        <v>7</v>
      </c>
      <c r="E51" s="11" t="s">
        <v>11</v>
      </c>
      <c r="F51" s="11" t="s">
        <v>17</v>
      </c>
      <c r="G51" s="11" t="s">
        <v>34</v>
      </c>
      <c r="H51" s="15" t="s">
        <v>98</v>
      </c>
      <c r="I51" s="11" t="s">
        <v>488</v>
      </c>
      <c r="J51" s="11">
        <v>61915000</v>
      </c>
      <c r="K51" s="11">
        <v>61915</v>
      </c>
      <c r="L51" s="12">
        <v>24779</v>
      </c>
      <c r="M51" s="12">
        <v>25499.5078125</v>
      </c>
      <c r="N51" s="13">
        <v>19.571999999999999</v>
      </c>
      <c r="P51" s="20">
        <v>24779</v>
      </c>
      <c r="Q51" s="20">
        <v>24780</v>
      </c>
      <c r="R51" s="20">
        <v>5022</v>
      </c>
      <c r="S51" s="20">
        <v>5022</v>
      </c>
      <c r="T51" s="20">
        <v>365</v>
      </c>
      <c r="U51" s="20">
        <v>365</v>
      </c>
      <c r="V51" s="21">
        <v>1.8388984026387334E-3</v>
      </c>
      <c r="W51" s="21">
        <v>4.8163849860429764E-3</v>
      </c>
      <c r="X51" s="21">
        <v>9.3384431675076485E-3</v>
      </c>
      <c r="Y51" s="21">
        <v>6.5495289163663983E-4</v>
      </c>
      <c r="Z51" s="51">
        <f>bv_affected*V51+bv_idpcumul*W51+bv_htotalimput*X51+bv_hpartialimput*Y51</f>
        <v>3.7129168942628896E-3</v>
      </c>
      <c r="AA51" s="51">
        <f>100 * Z51 / MAX(magnitudescore)</f>
        <v>8.6349617129294742</v>
      </c>
      <c r="AC51" s="23">
        <v>0.9717400074005127</v>
      </c>
      <c r="AD51" s="23">
        <v>0.97178345918655396</v>
      </c>
      <c r="AE51" s="23">
        <v>1.0000499486923218</v>
      </c>
      <c r="AF51" s="23">
        <v>0.9717400074005127</v>
      </c>
      <c r="AG51" s="23">
        <v>1</v>
      </c>
      <c r="AH51" s="23">
        <v>3.2166540622711182E-3</v>
      </c>
      <c r="AI51" s="23">
        <v>7.2868787683546543E-3</v>
      </c>
      <c r="AJ51" s="23">
        <v>6.580110639333725E-3</v>
      </c>
      <c r="AK51" s="76">
        <f>bv_rimputAffect*AH51+bv_ratioIDP*AI51+bv_rimputDamaged*AJ51</f>
        <v>5.9522525454405693E-3</v>
      </c>
      <c r="AL51" s="76">
        <f>100 * AK51 / MAX(intensityscore)</f>
        <v>90.376798198857145</v>
      </c>
      <c r="AN51" s="25">
        <v>0.33625999093055725</v>
      </c>
      <c r="AO51" s="25">
        <v>2.6138368993997574E-3</v>
      </c>
      <c r="AP51" s="25">
        <v>2.6294606922457739</v>
      </c>
      <c r="AQ51" s="25">
        <v>7.3550088563933969E-4</v>
      </c>
      <c r="AR51" s="80">
        <f>bv_poverty*AO51+bv_TotalUW_Pc*AQ51</f>
        <v>1.8313221160671674E-3</v>
      </c>
      <c r="AS51" s="80">
        <f xml:space="preserve"> 100 * AR51 / MAX(preexistscore)</f>
        <v>27.236056313937276</v>
      </c>
      <c r="AU51" s="78">
        <f>AA51*AL51*AS51</f>
        <v>21255.023581738657</v>
      </c>
      <c r="AV51" s="78">
        <f>100 * AU51 / MAX(UnmetNeedsMuliplic)</f>
        <v>7.2210087914711698</v>
      </c>
      <c r="AW51" s="28">
        <f>IF(AV51&gt;0,LOG10(AV51),"")</f>
        <v>0.85859787374210861</v>
      </c>
      <c r="AX51" s="29">
        <f>RANK(AV51,UnmetNeedsMax100,0)</f>
        <v>80</v>
      </c>
      <c r="AY51" s="28">
        <f>IF(PERCENTRANK(UnmetNeedsMuliplic,AU51)&lt;0.95,AU51, PERCENTILE(UnmetNeedsMuliplic,0.95))</f>
        <v>21255.023581738657</v>
      </c>
      <c r="AZ51" s="28">
        <f xml:space="preserve"> 100 *AY51 / MAX(NeedsWinsor5High)</f>
        <v>41.45972969254435</v>
      </c>
      <c r="BA51" s="28">
        <v>0.90594691038131714</v>
      </c>
      <c r="BC51" s="34">
        <v>24779</v>
      </c>
      <c r="BD51" s="35">
        <v>7548.5185546875</v>
      </c>
      <c r="BE51" s="35">
        <v>40.160007476806641</v>
      </c>
      <c r="BF51" s="33">
        <v>19</v>
      </c>
    </row>
    <row r="52" spans="1:58">
      <c r="A52" s="7">
        <v>51</v>
      </c>
      <c r="C52" s="11" t="s">
        <v>3</v>
      </c>
      <c r="D52" s="11" t="s">
        <v>7</v>
      </c>
      <c r="E52" s="11" t="s">
        <v>11</v>
      </c>
      <c r="F52" s="11" t="s">
        <v>17</v>
      </c>
      <c r="G52" s="11" t="s">
        <v>34</v>
      </c>
      <c r="H52" s="15" t="s">
        <v>99</v>
      </c>
      <c r="I52" s="11" t="s">
        <v>489</v>
      </c>
      <c r="J52" s="11">
        <v>61916000</v>
      </c>
      <c r="K52" s="11">
        <v>61916</v>
      </c>
      <c r="L52" s="12">
        <v>29138</v>
      </c>
      <c r="M52" s="12">
        <v>29985.255859375</v>
      </c>
      <c r="N52" s="13">
        <v>13.185</v>
      </c>
      <c r="P52" s="20">
        <v>29138</v>
      </c>
      <c r="Q52" s="20">
        <v>28745</v>
      </c>
      <c r="R52" s="20">
        <v>3700</v>
      </c>
      <c r="S52" s="20">
        <v>3700</v>
      </c>
      <c r="T52" s="20">
        <v>2549</v>
      </c>
      <c r="U52" s="20">
        <v>2549</v>
      </c>
      <c r="V52" s="21">
        <v>2.1623882930725813E-3</v>
      </c>
      <c r="W52" s="21">
        <v>5.587045568972826E-3</v>
      </c>
      <c r="X52" s="21">
        <v>6.8801753222942352E-3</v>
      </c>
      <c r="Y52" s="21">
        <v>4.5739039778709412E-3</v>
      </c>
      <c r="Z52" s="51">
        <f>bv_affected*V52+bv_idpcumul*W52+bv_htotalimput*X52+bv_hpartialimput*Y52</f>
        <v>4.4398435148177672E-3</v>
      </c>
      <c r="AA52" s="51">
        <f>100 * Z52 / MAX(magnitudescore)</f>
        <v>10.325541845843201</v>
      </c>
      <c r="AC52" s="23">
        <v>0.9717400074005127</v>
      </c>
      <c r="AD52" s="23">
        <v>0.95863783359527588</v>
      </c>
      <c r="AE52" s="23">
        <v>0.98653000593185425</v>
      </c>
      <c r="AF52" s="23">
        <v>0.9717400074005127</v>
      </c>
      <c r="AG52" s="23">
        <v>0.98653000593185425</v>
      </c>
      <c r="AH52" s="23">
        <v>3.2166540622711182E-3</v>
      </c>
      <c r="AI52" s="23">
        <v>7.1883071213960648E-3</v>
      </c>
      <c r="AJ52" s="23">
        <v>6.4914766699075699E-3</v>
      </c>
      <c r="AK52" s="76">
        <f>bv_rimputAffect*AH52+bv_ratioIDP*AI52+bv_rimputDamaged*AJ52</f>
        <v>5.883104509487749E-3</v>
      </c>
      <c r="AL52" s="76">
        <f>100 * AK52 / MAX(intensityscore)</f>
        <v>89.326880030324062</v>
      </c>
      <c r="AN52" s="25">
        <v>0.22413000464439392</v>
      </c>
      <c r="AO52" s="25">
        <v>1.7422210657969117E-3</v>
      </c>
      <c r="AP52" s="25">
        <v>5.5163566388710716</v>
      </c>
      <c r="AQ52" s="25">
        <v>1.5430103521794081E-3</v>
      </c>
      <c r="AR52" s="80">
        <f>bv_poverty*AO52+bv_TotalUW_Pc*AQ52</f>
        <v>1.6592298825038598E-3</v>
      </c>
      <c r="AS52" s="80">
        <f xml:space="preserve"> 100 * AR52 / MAX(preexistscore)</f>
        <v>24.676641056840264</v>
      </c>
      <c r="AU52" s="78">
        <f>AA52*AL52*AS52</f>
        <v>22760.461326749668</v>
      </c>
      <c r="AV52" s="78">
        <f>100 * AU52 / MAX(UnmetNeedsMuliplic)</f>
        <v>7.7324539634763765</v>
      </c>
      <c r="AW52" s="28">
        <f>IF(AV52&gt;0,LOG10(AV52),"")</f>
        <v>0.88831734303438981</v>
      </c>
      <c r="AX52" s="29">
        <f>RANK(AV52,UnmetNeedsMax100,0)</f>
        <v>74</v>
      </c>
      <c r="AY52" s="28">
        <f>IF(PERCENTRANK(UnmetNeedsMuliplic,AU52)&lt;0.95,AU52, PERCENTILE(UnmetNeedsMuliplic,0.95))</f>
        <v>22760.461326749668</v>
      </c>
      <c r="AZ52" s="28">
        <f xml:space="preserve"> 100 *AY52 / MAX(NeedsWinsor5High)</f>
        <v>44.39621394235408</v>
      </c>
      <c r="BA52" s="28">
        <v>0.56761229038238525</v>
      </c>
      <c r="BC52" s="34">
        <v>29138</v>
      </c>
      <c r="BD52" s="35">
        <v>3706.905517578125</v>
      </c>
      <c r="BE52" s="35">
        <v>19.721664428710938</v>
      </c>
      <c r="BF52" s="33">
        <v>78</v>
      </c>
    </row>
    <row r="53" spans="1:58">
      <c r="A53" s="7">
        <v>52</v>
      </c>
      <c r="C53" s="11" t="s">
        <v>3</v>
      </c>
      <c r="D53" s="11" t="s">
        <v>7</v>
      </c>
      <c r="E53" s="11" t="s">
        <v>11</v>
      </c>
      <c r="F53" s="11" t="s">
        <v>17</v>
      </c>
      <c r="G53" s="11" t="s">
        <v>34</v>
      </c>
      <c r="H53" s="15" t="s">
        <v>100</v>
      </c>
      <c r="I53" s="11" t="s">
        <v>490</v>
      </c>
      <c r="J53" s="11">
        <v>61917000</v>
      </c>
      <c r="K53" s="11">
        <v>61917</v>
      </c>
      <c r="L53" s="12">
        <v>48051</v>
      </c>
      <c r="M53" s="12">
        <v>49448.1953125</v>
      </c>
      <c r="N53" s="13">
        <v>8.4710000000000001</v>
      </c>
      <c r="P53" s="20">
        <v>48051</v>
      </c>
      <c r="Q53" s="20">
        <v>48024</v>
      </c>
      <c r="R53" s="20">
        <v>5892</v>
      </c>
      <c r="S53" s="20">
        <v>5892</v>
      </c>
      <c r="T53" s="20">
        <v>4548</v>
      </c>
      <c r="U53" s="20">
        <v>4548</v>
      </c>
      <c r="V53" s="21">
        <v>3.5659593995660543E-3</v>
      </c>
      <c r="W53" s="21">
        <v>9.3342242762446404E-3</v>
      </c>
      <c r="X53" s="21">
        <v>1.0956213809549809E-2</v>
      </c>
      <c r="Y53" s="21">
        <v>8.160891942679882E-3</v>
      </c>
      <c r="Z53" s="51">
        <f>bv_affected*V53+bv_idpcumul*W53+bv_htotalimput*X53+bv_hpartialimput*Y53</f>
        <v>7.4183108560042458E-3</v>
      </c>
      <c r="AA53" s="51">
        <f>100 * Z53 / MAX(magnitudescore)</f>
        <v>17.252427684332179</v>
      </c>
      <c r="AC53" s="23">
        <v>0.9717400074005127</v>
      </c>
      <c r="AD53" s="23">
        <v>0.97119826078414917</v>
      </c>
      <c r="AE53" s="23">
        <v>0.99944001436233521</v>
      </c>
      <c r="AF53" s="23">
        <v>0.9717400074005127</v>
      </c>
      <c r="AG53" s="23">
        <v>0.99944001436233521</v>
      </c>
      <c r="AH53" s="23">
        <v>3.2166540622711182E-3</v>
      </c>
      <c r="AI53" s="23">
        <v>7.2824908420443535E-3</v>
      </c>
      <c r="AJ53" s="23">
        <v>6.5764258615672588E-3</v>
      </c>
      <c r="AK53" s="76">
        <f>bv_rimputAffect*AH53+bv_ratioIDP*AI53+bv_rimputDamaged*AJ53</f>
        <v>5.9492796876002103E-3</v>
      </c>
      <c r="AL53" s="76">
        <f>100 * AK53 / MAX(intensityscore)</f>
        <v>90.331659426424224</v>
      </c>
      <c r="AN53" s="25">
        <v>0.4266200065612793</v>
      </c>
      <c r="AO53" s="25">
        <v>3.3162287436425686E-3</v>
      </c>
      <c r="AP53" s="25">
        <v>16.486435211534815</v>
      </c>
      <c r="AQ53" s="25">
        <v>4.6115112490952015E-3</v>
      </c>
      <c r="AR53" s="80">
        <f>bv_poverty*AO53+bv_TotalUW_Pc*AQ53</f>
        <v>3.8558434354141356E-3</v>
      </c>
      <c r="AS53" s="80">
        <f xml:space="preserve"> 100 * AR53 / MAX(preexistscore)</f>
        <v>57.345438043523863</v>
      </c>
      <c r="AU53" s="78">
        <f>AA53*AL53*AS53</f>
        <v>89369.44865630196</v>
      </c>
      <c r="AV53" s="78">
        <f>100 * AU53 / MAX(UnmetNeedsMuliplic)</f>
        <v>30.361649421576381</v>
      </c>
      <c r="AW53" s="28">
        <f>IF(AV53&gt;0,LOG10(AV53),"")</f>
        <v>1.4823253612692553</v>
      </c>
      <c r="AX53" s="29">
        <f>RANK(AV53,UnmetNeedsMax100,0)</f>
        <v>5</v>
      </c>
      <c r="AY53" s="28">
        <f>IF(PERCENTRANK(UnmetNeedsMuliplic,AU53)&lt;0.95,AU53, PERCENTILE(UnmetNeedsMuliplic,0.95))</f>
        <v>50468.394043135369</v>
      </c>
      <c r="AZ53" s="28">
        <f xml:space="preserve"> 100 *AY53 / MAX(NeedsWinsor5High)</f>
        <v>98.442891253383848</v>
      </c>
      <c r="BA53" s="28">
        <v>0.54811304807662964</v>
      </c>
      <c r="BC53" s="34">
        <v>48051</v>
      </c>
      <c r="BD53" s="35">
        <v>11236.0537109375</v>
      </c>
      <c r="BE53" s="35">
        <v>59.778614044189453</v>
      </c>
      <c r="BF53" s="33">
        <v>7</v>
      </c>
    </row>
    <row r="54" spans="1:58">
      <c r="A54" s="7">
        <v>53</v>
      </c>
      <c r="C54" s="11" t="s">
        <v>3</v>
      </c>
      <c r="D54" s="11" t="s">
        <v>7</v>
      </c>
      <c r="E54" s="11" t="s">
        <v>11</v>
      </c>
      <c r="F54" s="11" t="s">
        <v>18</v>
      </c>
      <c r="G54" s="11" t="s">
        <v>35</v>
      </c>
      <c r="H54" s="15" t="s">
        <v>101</v>
      </c>
      <c r="I54" s="11" t="s">
        <v>491</v>
      </c>
      <c r="J54" s="11">
        <v>63001000</v>
      </c>
      <c r="K54" s="11">
        <v>63001</v>
      </c>
      <c r="L54" s="12">
        <v>47248</v>
      </c>
      <c r="M54" s="12">
        <v>49377.01171875</v>
      </c>
      <c r="N54" s="13">
        <v>14.38</v>
      </c>
      <c r="P54" s="20">
        <v>47248</v>
      </c>
      <c r="Q54" s="20">
        <v>46814</v>
      </c>
      <c r="R54" s="20">
        <v>8416</v>
      </c>
      <c r="S54" s="20">
        <v>8416</v>
      </c>
      <c r="T54" s="20">
        <v>1761</v>
      </c>
      <c r="U54" s="20">
        <v>1761</v>
      </c>
      <c r="V54" s="21">
        <v>3.5063670948147774E-3</v>
      </c>
      <c r="W54" s="21">
        <v>9.0990420430898666E-3</v>
      </c>
      <c r="X54" s="21">
        <v>1.5649609267711639E-2</v>
      </c>
      <c r="Y54" s="21">
        <v>3.1599232461303473E-3</v>
      </c>
      <c r="Z54" s="51">
        <f>bv_affected*V54+bv_idpcumul*W54+bv_htotalimput*X54+bv_hpartialimput*Y54</f>
        <v>7.0873293486656613E-3</v>
      </c>
      <c r="AA54" s="51">
        <f>100 * Z54 / MAX(magnitudescore)</f>
        <v>16.482679067557992</v>
      </c>
      <c r="AC54" s="23">
        <v>0.95687997341156006</v>
      </c>
      <c r="AD54" s="23">
        <v>0.9480929970741272</v>
      </c>
      <c r="AE54" s="23">
        <v>0.99081999063491821</v>
      </c>
      <c r="AF54" s="23">
        <v>0.95687997341156006</v>
      </c>
      <c r="AG54" s="23">
        <v>0.99081999063491821</v>
      </c>
      <c r="AH54" s="23">
        <v>3.1674643978476524E-3</v>
      </c>
      <c r="AI54" s="23">
        <v>7.109236903488636E-3</v>
      </c>
      <c r="AJ54" s="23">
        <v>6.519705057144165E-3</v>
      </c>
      <c r="AK54" s="76">
        <f>bv_rimputAffect*AH54+bv_ratioIDP*AI54+bv_rimputDamaged*AJ54</f>
        <v>5.8550539451651274E-3</v>
      </c>
      <c r="AL54" s="76">
        <f>100 * AK54 / MAX(intensityscore)</f>
        <v>88.900970650337896</v>
      </c>
      <c r="AN54" s="25">
        <v>0.36621001362800598</v>
      </c>
      <c r="AO54" s="25">
        <v>2.8466461226344109E-3</v>
      </c>
      <c r="AP54" s="25">
        <v>10.464006110368532</v>
      </c>
      <c r="AQ54" s="25">
        <v>2.9269445221871138E-3</v>
      </c>
      <c r="AR54" s="80">
        <f>bv_poverty*AO54+bv_TotalUW_Pc*AQ54</f>
        <v>2.8800984358880672E-3</v>
      </c>
      <c r="AS54" s="80">
        <f xml:space="preserve"> 100 * AR54 / MAX(preexistscore)</f>
        <v>42.833820714177968</v>
      </c>
      <c r="AU54" s="78">
        <f>AA54*AL54*AS54</f>
        <v>62765.518368929661</v>
      </c>
      <c r="AV54" s="78">
        <f>100 * AU54 / MAX(UnmetNeedsMuliplic)</f>
        <v>21.323446581949739</v>
      </c>
      <c r="AW54" s="28">
        <f>IF(AV54&gt;0,LOG10(AV54),"")</f>
        <v>1.3288574025377744</v>
      </c>
      <c r="AX54" s="29">
        <f>RANK(AV54,UnmetNeedsMax100,0)</f>
        <v>14</v>
      </c>
      <c r="AY54" s="28">
        <f>IF(PERCENTRANK(UnmetNeedsMuliplic,AU54)&lt;0.95,AU54, PERCENTILE(UnmetNeedsMuliplic,0.95))</f>
        <v>50468.394043135369</v>
      </c>
      <c r="AZ54" s="28">
        <f xml:space="preserve"> 100 *AY54 / MAX(NeedsWinsor5High)</f>
        <v>98.442891253383848</v>
      </c>
      <c r="BA54" s="28">
        <v>0.78404098749160767</v>
      </c>
      <c r="BC54" s="34">
        <v>47248</v>
      </c>
      <c r="BD54" s="35">
        <v>13566.0185546875</v>
      </c>
      <c r="BE54" s="35">
        <v>72.174606323242188</v>
      </c>
      <c r="BF54" s="33">
        <v>4</v>
      </c>
    </row>
    <row r="55" spans="1:58">
      <c r="A55" s="7">
        <v>54</v>
      </c>
      <c r="C55" s="11" t="s">
        <v>3</v>
      </c>
      <c r="D55" s="11" t="s">
        <v>7</v>
      </c>
      <c r="E55" s="11" t="s">
        <v>11</v>
      </c>
      <c r="F55" s="11" t="s">
        <v>18</v>
      </c>
      <c r="G55" s="11" t="s">
        <v>35</v>
      </c>
      <c r="H55" s="15" t="s">
        <v>102</v>
      </c>
      <c r="I55" s="11" t="s">
        <v>492</v>
      </c>
      <c r="J55" s="11">
        <v>63002000</v>
      </c>
      <c r="K55" s="11">
        <v>63002</v>
      </c>
      <c r="L55" s="12">
        <v>37484</v>
      </c>
      <c r="M55" s="12">
        <v>39173.04296875</v>
      </c>
      <c r="N55" s="13">
        <v>52.686999999999998</v>
      </c>
      <c r="P55" s="20">
        <v>37484</v>
      </c>
      <c r="Q55" s="20">
        <v>2967</v>
      </c>
      <c r="R55" s="20">
        <v>20</v>
      </c>
      <c r="S55" s="20">
        <v>20</v>
      </c>
      <c r="T55" s="20">
        <v>236</v>
      </c>
      <c r="U55" s="20">
        <v>236</v>
      </c>
      <c r="V55" s="21">
        <v>2.7817615773528814E-3</v>
      </c>
      <c r="W55" s="21">
        <v>5.7668343652039766E-4</v>
      </c>
      <c r="X55" s="21">
        <v>3.7190136936260387E-5</v>
      </c>
      <c r="Y55" s="21">
        <v>4.2347639100626111E-4</v>
      </c>
      <c r="Z55" s="51">
        <f>bv_affected*V55+bv_idpcumul*W55+bv_htotalimput*X55+bv_hpartialimput*Y55</f>
        <v>1.1670470490182197E-3</v>
      </c>
      <c r="AA55" s="51">
        <f>100 * Z55 / MAX(magnitudescore)</f>
        <v>2.7141481677198382</v>
      </c>
      <c r="AC55" s="23">
        <v>0.95687997341156006</v>
      </c>
      <c r="AD55" s="23">
        <v>7.5740858912467957E-2</v>
      </c>
      <c r="AE55" s="23">
        <v>3.1419999897480011E-2</v>
      </c>
      <c r="AF55" s="23">
        <v>0.95687997341156006</v>
      </c>
      <c r="AG55" s="23">
        <v>3.1419999897480011E-2</v>
      </c>
      <c r="AH55" s="23">
        <v>3.1674643978476524E-3</v>
      </c>
      <c r="AI55" s="23">
        <v>5.6793977273628116E-4</v>
      </c>
      <c r="AJ55" s="23">
        <v>2.0674707775469869E-4</v>
      </c>
      <c r="AK55" s="76">
        <f>bv_rimputAffect*AH55+bv_ratioIDP*AI55+bv_rimputDamaged*AJ55</f>
        <v>1.0922837301259277E-3</v>
      </c>
      <c r="AL55" s="76">
        <f>100 * AK55 / MAX(intensityscore)</f>
        <v>16.584831624643229</v>
      </c>
      <c r="AN55" s="25">
        <v>0.26960998773574829</v>
      </c>
      <c r="AO55" s="25">
        <v>2.0957489032298326E-3</v>
      </c>
      <c r="AP55" s="25">
        <v>13.221016561964591</v>
      </c>
      <c r="AQ55" s="25">
        <v>3.6981231532990932E-3</v>
      </c>
      <c r="AR55" s="80">
        <f>bv_poverty*AO55+bv_TotalUW_Pc*AQ55</f>
        <v>2.7632980158086868E-3</v>
      </c>
      <c r="AS55" s="80">
        <f xml:space="preserve"> 100 * AR55 / MAX(preexistscore)</f>
        <v>41.096724443203399</v>
      </c>
      <c r="AU55" s="78">
        <f>AA55*AL55*AS55</f>
        <v>1849.9152291418438</v>
      </c>
      <c r="AV55" s="78">
        <f>100 * AU55 / MAX(UnmetNeedsMuliplic)</f>
        <v>0.6284751499681448</v>
      </c>
      <c r="AW55" s="28">
        <f>IF(AV55&gt;0,LOG10(AV55),"")</f>
        <v>-0.20171188972833454</v>
      </c>
      <c r="AX55" s="29">
        <f>RANK(AV55,UnmetNeedsMax100,0)</f>
        <v>210</v>
      </c>
      <c r="AY55" s="28">
        <f>IF(PERCENTRANK(UnmetNeedsMuliplic,AU55)&lt;0.95,AU55, PERCENTILE(UnmetNeedsMuliplic,0.95))</f>
        <v>1849.9152291418438</v>
      </c>
      <c r="AZ55" s="28">
        <f xml:space="preserve"> 100 *AY55 / MAX(NeedsWinsor5High)</f>
        <v>3.6084168554033793</v>
      </c>
      <c r="BA55" s="28">
        <v>9.9999997764825821E-3</v>
      </c>
      <c r="BC55" s="34">
        <v>37484</v>
      </c>
      <c r="BD55" s="35">
        <v>101.06060791015625</v>
      </c>
      <c r="BE55" s="35">
        <v>0.53766769170761108</v>
      </c>
      <c r="BF55" s="33">
        <v>243</v>
      </c>
    </row>
    <row r="56" spans="1:58">
      <c r="A56" s="7">
        <v>55</v>
      </c>
      <c r="C56" s="11" t="s">
        <v>3</v>
      </c>
      <c r="D56" s="11" t="s">
        <v>7</v>
      </c>
      <c r="E56" s="11" t="s">
        <v>11</v>
      </c>
      <c r="F56" s="11" t="s">
        <v>18</v>
      </c>
      <c r="G56" s="11" t="s">
        <v>35</v>
      </c>
      <c r="H56" s="15" t="s">
        <v>103</v>
      </c>
      <c r="I56" s="11" t="s">
        <v>493</v>
      </c>
      <c r="J56" s="11">
        <v>63003000</v>
      </c>
      <c r="K56" s="11">
        <v>63003</v>
      </c>
      <c r="L56" s="12">
        <v>27486</v>
      </c>
      <c r="M56" s="12">
        <v>28724.529296875</v>
      </c>
      <c r="N56" s="13">
        <v>33.048000000000002</v>
      </c>
      <c r="P56" s="20">
        <v>27486</v>
      </c>
      <c r="Q56" s="20">
        <v>18819</v>
      </c>
      <c r="R56" s="20">
        <v>1279</v>
      </c>
      <c r="S56" s="20">
        <v>1279</v>
      </c>
      <c r="T56" s="20">
        <v>2812</v>
      </c>
      <c r="U56" s="20">
        <v>2812</v>
      </c>
      <c r="V56" s="21">
        <v>2.039790153503418E-3</v>
      </c>
      <c r="W56" s="21">
        <v>3.6577705759555101E-3</v>
      </c>
      <c r="X56" s="21">
        <v>2.3783091455698013E-3</v>
      </c>
      <c r="Y56" s="21">
        <v>5.0458288751542568E-3</v>
      </c>
      <c r="Z56" s="51">
        <f>bv_affected*V56+bv_idpcumul*W56+bv_htotalimput*X56+bv_hpartialimput*Y56</f>
        <v>3.185839849640615E-3</v>
      </c>
      <c r="AA56" s="51">
        <f>100 * Z56 / MAX(magnitudescore)</f>
        <v>7.4091626364379133</v>
      </c>
      <c r="AC56" s="23">
        <v>0.95687997341156006</v>
      </c>
      <c r="AD56" s="23">
        <v>0.65515434741973877</v>
      </c>
      <c r="AE56" s="23">
        <v>0.68466001749038696</v>
      </c>
      <c r="AF56" s="23">
        <v>0.95687997341156006</v>
      </c>
      <c r="AG56" s="23">
        <v>0.68466001749038696</v>
      </c>
      <c r="AH56" s="23">
        <v>3.1674643978476524E-3</v>
      </c>
      <c r="AI56" s="23">
        <v>4.9126483500003815E-3</v>
      </c>
      <c r="AJ56" s="23">
        <v>4.5051388442516327E-3</v>
      </c>
      <c r="AK56" s="76">
        <f>bv_rimputAffect*AH56+bv_ratioIDP*AI56+bv_rimputDamaged*AJ56</f>
        <v>4.2982283396646379E-3</v>
      </c>
      <c r="AL56" s="76">
        <f>100 * AK56 / MAX(intensityscore)</f>
        <v>65.262707235774229</v>
      </c>
      <c r="AN56" s="25">
        <v>0.33469998836517334</v>
      </c>
      <c r="AO56" s="25">
        <v>2.6017106138169765E-3</v>
      </c>
      <c r="AP56" s="25">
        <v>8.4155542658154374</v>
      </c>
      <c r="AQ56" s="25">
        <v>2.3539608810096979E-3</v>
      </c>
      <c r="AR56" s="80">
        <f>bv_poverty*AO56+bv_TotalUW_Pc*AQ56</f>
        <v>2.4984980751294643E-3</v>
      </c>
      <c r="AS56" s="80">
        <f xml:space="preserve"> 100 * AR56 / MAX(preexistscore)</f>
        <v>37.158528080591445</v>
      </c>
      <c r="AU56" s="78">
        <f>AA56*AL56*AS56</f>
        <v>17967.709431199466</v>
      </c>
      <c r="AV56" s="78">
        <f>100 * AU56 / MAX(UnmetNeedsMuliplic)</f>
        <v>6.1042034259026536</v>
      </c>
      <c r="AW56" s="28">
        <f>IF(AV56&gt;0,LOG10(AV56),"")</f>
        <v>0.7856289982880561</v>
      </c>
      <c r="AX56" s="29">
        <f>RANK(AV56,UnmetNeedsMax100,0)</f>
        <v>94</v>
      </c>
      <c r="AY56" s="28">
        <f>IF(PERCENTRANK(UnmetNeedsMuliplic,AU56)&lt;0.95,AU56, PERCENTILE(UnmetNeedsMuliplic,0.95))</f>
        <v>17967.709431199466</v>
      </c>
      <c r="AZ56" s="28">
        <f xml:space="preserve"> 100 *AY56 / MAX(NeedsWinsor5High)</f>
        <v>35.047544094551128</v>
      </c>
      <c r="BA56" s="28">
        <v>0.20482145249843597</v>
      </c>
      <c r="BC56" s="34">
        <v>27486</v>
      </c>
      <c r="BD56" s="35">
        <v>1884.26806640625</v>
      </c>
      <c r="BE56" s="35">
        <v>10.024777412414551</v>
      </c>
      <c r="BF56" s="33">
        <v>110</v>
      </c>
    </row>
    <row r="57" spans="1:58">
      <c r="A57" s="7">
        <v>56</v>
      </c>
      <c r="C57" s="11" t="s">
        <v>3</v>
      </c>
      <c r="D57" s="11" t="s">
        <v>7</v>
      </c>
      <c r="E57" s="11" t="s">
        <v>11</v>
      </c>
      <c r="F57" s="11" t="s">
        <v>18</v>
      </c>
      <c r="G57" s="11" t="s">
        <v>35</v>
      </c>
      <c r="H57" s="15" t="s">
        <v>104</v>
      </c>
      <c r="I57" s="11" t="s">
        <v>494</v>
      </c>
      <c r="J57" s="11">
        <v>63004000</v>
      </c>
      <c r="K57" s="11">
        <v>63004</v>
      </c>
      <c r="L57" s="12">
        <v>26218</v>
      </c>
      <c r="M57" s="12">
        <v>27399.392578125</v>
      </c>
      <c r="N57" s="13">
        <v>36.56</v>
      </c>
      <c r="P57" s="20">
        <v>26218</v>
      </c>
      <c r="Q57" s="20">
        <v>7020</v>
      </c>
      <c r="R57" s="20">
        <v>143</v>
      </c>
      <c r="S57" s="20">
        <v>143</v>
      </c>
      <c r="T57" s="20">
        <v>943</v>
      </c>
      <c r="U57" s="20">
        <v>943</v>
      </c>
      <c r="V57" s="21">
        <v>1.9456894369795918E-3</v>
      </c>
      <c r="W57" s="21">
        <v>1.364448107779026E-3</v>
      </c>
      <c r="X57" s="21">
        <v>2.6590947527438402E-4</v>
      </c>
      <c r="Y57" s="21">
        <v>1.6921111382544041E-3</v>
      </c>
      <c r="Z57" s="51">
        <f>bv_affected*V57+bv_idpcumul*W57+bv_htotalimput*X57+bv_hpartialimput*Y57</f>
        <v>1.4020388096338138E-3</v>
      </c>
      <c r="AA57" s="51">
        <f>100 * Z57 / MAX(magnitudescore)</f>
        <v>3.2606578024776018</v>
      </c>
      <c r="AC57" s="23">
        <v>0.95687997341156006</v>
      </c>
      <c r="AD57" s="23">
        <v>0.25621005892753601</v>
      </c>
      <c r="AE57" s="23">
        <v>0.19054000079631805</v>
      </c>
      <c r="AF57" s="23">
        <v>0.95687997341156006</v>
      </c>
      <c r="AG57" s="23">
        <v>0.19054000079631805</v>
      </c>
      <c r="AH57" s="23">
        <v>3.1674643978476524E-3</v>
      </c>
      <c r="AI57" s="23">
        <v>1.9211807521060109E-3</v>
      </c>
      <c r="AJ57" s="23">
        <v>1.2537742732092738E-3</v>
      </c>
      <c r="AK57" s="76">
        <f>bv_rimputAffect*AH57+bv_ratioIDP*AI57+bv_rimputDamaged*AJ57</f>
        <v>1.9730406804475934E-3</v>
      </c>
      <c r="AL57" s="76">
        <f>100 * AK57 / MAX(intensityscore)</f>
        <v>29.957918964903293</v>
      </c>
      <c r="AN57" s="25">
        <v>0.26089999079704285</v>
      </c>
      <c r="AO57" s="25">
        <v>2.0280438475310802E-3</v>
      </c>
      <c r="AP57" s="25">
        <v>17.287952458130739</v>
      </c>
      <c r="AQ57" s="25">
        <v>4.8357080668210983E-3</v>
      </c>
      <c r="AR57" s="80">
        <f>bv_poverty*AO57+bv_TotalUW_Pc*AQ57</f>
        <v>3.197716761287302E-3</v>
      </c>
      <c r="AS57" s="80">
        <f xml:space="preserve"> 100 * AR57 / MAX(preexistscore)</f>
        <v>47.557550374304419</v>
      </c>
      <c r="AU57" s="78">
        <f>AA57*AL57*AS57</f>
        <v>4645.5414711146204</v>
      </c>
      <c r="AV57" s="78">
        <f>100 * AU57 / MAX(UnmetNeedsMuliplic)</f>
        <v>1.5782384656060009</v>
      </c>
      <c r="AW57" s="28">
        <f>IF(AV57&gt;0,LOG10(AV57),"")</f>
        <v>0.19817262401429978</v>
      </c>
      <c r="AX57" s="29">
        <f>RANK(AV57,UnmetNeedsMax100,0)</f>
        <v>165</v>
      </c>
      <c r="AY57" s="28">
        <f>IF(PERCENTRANK(UnmetNeedsMuliplic,AU57)&lt;0.95,AU57, PERCENTILE(UnmetNeedsMuliplic,0.95))</f>
        <v>4645.5414711146204</v>
      </c>
      <c r="AZ57" s="28">
        <f xml:space="preserve"> 100 *AY57 / MAX(NeedsWinsor5High)</f>
        <v>9.061523405384154</v>
      </c>
      <c r="BA57" s="28">
        <v>2.4007830768823624E-2</v>
      </c>
      <c r="BC57" s="34">
        <v>26218</v>
      </c>
      <c r="BD57" s="35">
        <v>164.22018432617188</v>
      </c>
      <c r="BE57" s="35">
        <v>0.87369245290756226</v>
      </c>
      <c r="BF57" s="33">
        <v>195</v>
      </c>
    </row>
    <row r="58" spans="1:58">
      <c r="A58" s="7">
        <v>57</v>
      </c>
      <c r="C58" s="11" t="s">
        <v>3</v>
      </c>
      <c r="D58" s="11" t="s">
        <v>7</v>
      </c>
      <c r="E58" s="11" t="s">
        <v>11</v>
      </c>
      <c r="F58" s="11" t="s">
        <v>18</v>
      </c>
      <c r="G58" s="11" t="s">
        <v>35</v>
      </c>
      <c r="H58" s="15" t="s">
        <v>105</v>
      </c>
      <c r="I58" s="11" t="s">
        <v>495</v>
      </c>
      <c r="J58" s="11">
        <v>63005000</v>
      </c>
      <c r="K58" s="11">
        <v>63005</v>
      </c>
      <c r="L58" s="12">
        <v>29724</v>
      </c>
      <c r="M58" s="12">
        <v>31063.375</v>
      </c>
      <c r="N58" s="13">
        <v>21.215</v>
      </c>
      <c r="P58" s="20">
        <v>29724</v>
      </c>
      <c r="Q58" s="20">
        <v>28699</v>
      </c>
      <c r="R58" s="20">
        <v>3250</v>
      </c>
      <c r="S58" s="20">
        <v>3250</v>
      </c>
      <c r="T58" s="20">
        <v>2989</v>
      </c>
      <c r="U58" s="20">
        <v>2989</v>
      </c>
      <c r="V58" s="21">
        <v>2.2058766335248947E-3</v>
      </c>
      <c r="W58" s="21">
        <v>5.5781048722565174E-3</v>
      </c>
      <c r="X58" s="21">
        <v>6.0433973558247089E-3</v>
      </c>
      <c r="Y58" s="21">
        <v>5.3634359501302242E-3</v>
      </c>
      <c r="Z58" s="51">
        <f>bv_affected*V58+bv_idpcumul*W58+bv_htotalimput*X58+bv_hpartialimput*Y58</f>
        <v>4.4744321668054908E-3</v>
      </c>
      <c r="AA58" s="51">
        <f>100 * Z58 / MAX(magnitudescore)</f>
        <v>10.405983098400545</v>
      </c>
      <c r="AC58" s="23">
        <v>0.95687997341156006</v>
      </c>
      <c r="AD58" s="23">
        <v>0.92388546466827393</v>
      </c>
      <c r="AE58" s="23">
        <v>0.96552997827529907</v>
      </c>
      <c r="AF58" s="23">
        <v>0.95687997341156006</v>
      </c>
      <c r="AG58" s="23">
        <v>0.96552997827529907</v>
      </c>
      <c r="AH58" s="23">
        <v>3.1674643978476524E-3</v>
      </c>
      <c r="AI58" s="23">
        <v>6.9277174770832062E-3</v>
      </c>
      <c r="AJ58" s="23">
        <v>6.3532940112054348E-3</v>
      </c>
      <c r="AK58" s="76">
        <f>bv_rimputAffect*AH58+bv_ratioIDP*AI58+bv_rimputDamaged*AJ58</f>
        <v>5.7264294800814242E-3</v>
      </c>
      <c r="AL58" s="76">
        <f>100 * AK58 / MAX(intensityscore)</f>
        <v>86.947984409320583</v>
      </c>
      <c r="AN58" s="25">
        <v>0.29883000254631042</v>
      </c>
      <c r="AO58" s="25">
        <v>2.3228838108479977E-3</v>
      </c>
      <c r="AP58" s="25">
        <v>15.372710858911528</v>
      </c>
      <c r="AQ58" s="25">
        <v>4.2999852448701859E-3</v>
      </c>
      <c r="AR58" s="80">
        <f>bv_poverty*AO58+bv_TotalUW_Pc*AQ58</f>
        <v>3.1465442682616414E-3</v>
      </c>
      <c r="AS58" s="80">
        <f xml:space="preserve"> 100 * AR58 / MAX(preexistscore)</f>
        <v>46.796495347696343</v>
      </c>
      <c r="AU58" s="78">
        <f>AA58*AL58*AS58</f>
        <v>42340.49825361382</v>
      </c>
      <c r="AV58" s="78">
        <f>100 * AU58 / MAX(UnmetNeedsMuliplic)</f>
        <v>14.38441641567003</v>
      </c>
      <c r="AW58" s="28">
        <f>IF(AV58&gt;0,LOG10(AV58),"")</f>
        <v>1.1578922469983004</v>
      </c>
      <c r="AX58" s="29">
        <f>RANK(AV58,UnmetNeedsMax100,0)</f>
        <v>26</v>
      </c>
      <c r="AY58" s="28">
        <f>IF(PERCENTRANK(UnmetNeedsMuliplic,AU58)&lt;0.95,AU58, PERCENTILE(UnmetNeedsMuliplic,0.95))</f>
        <v>42340.49825361382</v>
      </c>
      <c r="AZ58" s="28">
        <f xml:space="preserve"> 100 *AY58 / MAX(NeedsWinsor5High)</f>
        <v>82.588739828576635</v>
      </c>
      <c r="BA58" s="28">
        <v>0.48127415776252747</v>
      </c>
      <c r="BC58" s="34">
        <v>29724</v>
      </c>
      <c r="BD58" s="35">
        <v>4274.880859375</v>
      </c>
      <c r="BE58" s="35">
        <v>22.743434906005859</v>
      </c>
      <c r="BF58" s="33">
        <v>69</v>
      </c>
    </row>
    <row r="59" spans="1:58">
      <c r="A59" s="7">
        <v>58</v>
      </c>
      <c r="C59" s="11" t="s">
        <v>3</v>
      </c>
      <c r="D59" s="11" t="s">
        <v>7</v>
      </c>
      <c r="E59" s="11" t="s">
        <v>11</v>
      </c>
      <c r="F59" s="11" t="s">
        <v>18</v>
      </c>
      <c r="G59" s="11" t="s">
        <v>35</v>
      </c>
      <c r="H59" s="15" t="s">
        <v>106</v>
      </c>
      <c r="I59" s="11" t="s">
        <v>496</v>
      </c>
      <c r="J59" s="11">
        <v>63006000</v>
      </c>
      <c r="K59" s="11">
        <v>63006</v>
      </c>
      <c r="L59" s="12">
        <v>29543</v>
      </c>
      <c r="M59" s="12">
        <v>30874.21875</v>
      </c>
      <c r="N59" s="13">
        <v>27.745000000000001</v>
      </c>
      <c r="P59" s="20">
        <v>29543</v>
      </c>
      <c r="Q59" s="20">
        <v>29504</v>
      </c>
      <c r="R59" s="20">
        <v>2202</v>
      </c>
      <c r="S59" s="20">
        <v>2202</v>
      </c>
      <c r="T59" s="20">
        <v>4212</v>
      </c>
      <c r="U59" s="20">
        <v>4212</v>
      </c>
      <c r="V59" s="21">
        <v>2.1924441680312157E-3</v>
      </c>
      <c r="W59" s="21">
        <v>5.7345693930983543E-3</v>
      </c>
      <c r="X59" s="21">
        <v>4.0946342051029205E-3</v>
      </c>
      <c r="Y59" s="21">
        <v>7.5579769909381866E-3</v>
      </c>
      <c r="Z59" s="51">
        <f>bv_affected*V59+bv_idpcumul*W59+bv_htotalimput*X59+bv_hpartialimput*Y59</f>
        <v>4.6400457130745055E-3</v>
      </c>
      <c r="AA59" s="51">
        <f>100 * Z59 / MAX(magnitudescore)</f>
        <v>10.791142979944116</v>
      </c>
      <c r="AC59" s="23">
        <v>0.95687997341156006</v>
      </c>
      <c r="AD59" s="23">
        <v>0.95561933517456055</v>
      </c>
      <c r="AE59" s="23">
        <v>0.99869000911712646</v>
      </c>
      <c r="AF59" s="23">
        <v>0.95687997341156006</v>
      </c>
      <c r="AG59" s="23">
        <v>0.99869000911712646</v>
      </c>
      <c r="AH59" s="23">
        <v>3.1674643978476524E-3</v>
      </c>
      <c r="AI59" s="23">
        <v>7.1656727232038975E-3</v>
      </c>
      <c r="AJ59" s="23">
        <v>6.5714907832443714E-3</v>
      </c>
      <c r="AK59" s="76">
        <f>bv_rimputAffect*AH59+bv_ratioIDP*AI59+bv_rimputDamaged*AJ59</f>
        <v>5.895063367765397E-3</v>
      </c>
      <c r="AL59" s="76">
        <f>100 * AK59 / MAX(intensityscore)</f>
        <v>89.508458905379641</v>
      </c>
      <c r="AN59" s="25">
        <v>0.32956999540328979</v>
      </c>
      <c r="AO59" s="25">
        <v>2.5618337094783783E-3</v>
      </c>
      <c r="AP59" s="25">
        <v>6.3982937883231141</v>
      </c>
      <c r="AQ59" s="25">
        <v>1.7897018697112799E-3</v>
      </c>
      <c r="AR59" s="80">
        <f>bv_poverty*AO59+bv_TotalUW_Pc*AQ59</f>
        <v>2.2401635850314051E-3</v>
      </c>
      <c r="AS59" s="80">
        <f xml:space="preserve"> 100 * AR59 / MAX(preexistscore)</f>
        <v>33.316488136655678</v>
      </c>
      <c r="AU59" s="78">
        <f>AA59*AL59*AS59</f>
        <v>32180.348513897021</v>
      </c>
      <c r="AV59" s="78">
        <f>100 * AU59 / MAX(UnmetNeedsMuliplic)</f>
        <v>10.932689800970259</v>
      </c>
      <c r="AW59" s="28">
        <f>IF(AV59&gt;0,LOG10(AV59),"")</f>
        <v>1.0387270258109504</v>
      </c>
      <c r="AX59" s="29">
        <f>RANK(AV59,UnmetNeedsMax100,0)</f>
        <v>47</v>
      </c>
      <c r="AY59" s="28">
        <f>IF(PERCENTRANK(UnmetNeedsMuliplic,AU59)&lt;0.95,AU59, PERCENTILE(UnmetNeedsMuliplic,0.95))</f>
        <v>32180.348513897021</v>
      </c>
      <c r="AZ59" s="28">
        <f xml:space="preserve"> 100 *AY59 / MAX(NeedsWinsor5High)</f>
        <v>62.77050437828332</v>
      </c>
      <c r="BA59" s="28">
        <v>0.32807955145835876</v>
      </c>
      <c r="BC59" s="34">
        <v>29543</v>
      </c>
      <c r="BD59" s="35">
        <v>3194.342041015625</v>
      </c>
      <c r="BE59" s="35">
        <v>16.994697570800781</v>
      </c>
      <c r="BF59" s="33">
        <v>87</v>
      </c>
    </row>
    <row r="60" spans="1:58">
      <c r="A60" s="7">
        <v>59</v>
      </c>
      <c r="C60" s="11" t="s">
        <v>3</v>
      </c>
      <c r="D60" s="11" t="s">
        <v>7</v>
      </c>
      <c r="E60" s="11" t="s">
        <v>11</v>
      </c>
      <c r="F60" s="11" t="s">
        <v>18</v>
      </c>
      <c r="G60" s="11" t="s">
        <v>35</v>
      </c>
      <c r="H60" s="15" t="s">
        <v>107</v>
      </c>
      <c r="I60" s="11" t="s">
        <v>497</v>
      </c>
      <c r="J60" s="11">
        <v>63007000</v>
      </c>
      <c r="K60" s="11">
        <v>63007</v>
      </c>
      <c r="L60" s="12">
        <v>51867</v>
      </c>
      <c r="M60" s="12">
        <v>54204.14453125</v>
      </c>
      <c r="N60" s="13">
        <v>43.362000000000002</v>
      </c>
      <c r="P60" s="20">
        <v>51867</v>
      </c>
      <c r="Q60" s="20">
        <v>18073</v>
      </c>
      <c r="R60" s="20">
        <v>475</v>
      </c>
      <c r="S60" s="20">
        <v>475</v>
      </c>
      <c r="T60" s="20">
        <v>2133</v>
      </c>
      <c r="U60" s="20">
        <v>2133</v>
      </c>
      <c r="V60" s="21">
        <v>3.8491522427648306E-3</v>
      </c>
      <c r="W60" s="21">
        <v>3.5127736628055573E-3</v>
      </c>
      <c r="X60" s="21">
        <v>8.8326574768871069E-4</v>
      </c>
      <c r="Y60" s="21">
        <v>3.8274370599538088E-3</v>
      </c>
      <c r="Z60" s="51">
        <f>bv_affected*V60+bv_idpcumul*W60+bv_htotalimput*X60+bv_hpartialimput*Y60</f>
        <v>3.1174359724973327E-3</v>
      </c>
      <c r="AA60" s="51">
        <f>100 * Z60 / MAX(magnitudescore)</f>
        <v>7.2500788548803854</v>
      </c>
      <c r="AC60" s="23">
        <v>0.95687997341156006</v>
      </c>
      <c r="AD60" s="23">
        <v>0.33342468738555908</v>
      </c>
      <c r="AE60" s="23">
        <v>0.2312999963760376</v>
      </c>
      <c r="AF60" s="23">
        <v>0.95687997341156006</v>
      </c>
      <c r="AG60" s="23">
        <v>0.2312999963760376</v>
      </c>
      <c r="AH60" s="23">
        <v>3.1674643978476524E-3</v>
      </c>
      <c r="AI60" s="23">
        <v>2.5001715403050184E-3</v>
      </c>
      <c r="AJ60" s="23">
        <v>1.5219795750454068E-3</v>
      </c>
      <c r="AK60" s="76">
        <f>bv_rimputAffect*AH60+bv_ratioIDP*AI60+bv_rimputDamaged*AJ60</f>
        <v>2.2773035426042042E-3</v>
      </c>
      <c r="AL60" s="76">
        <f>100 * AK60 / MAX(intensityscore)</f>
        <v>34.577733578380752</v>
      </c>
      <c r="AN60" s="25">
        <v>0.22429999709129333</v>
      </c>
      <c r="AO60" s="25">
        <v>1.7435424961149693E-3</v>
      </c>
      <c r="AP60" s="25">
        <v>11.695725968214782</v>
      </c>
      <c r="AQ60" s="25">
        <v>3.2714756671339273E-3</v>
      </c>
      <c r="AR60" s="80">
        <f>bv_poverty*AO60+bv_TotalUW_Pc*AQ60</f>
        <v>2.3800794551614673E-3</v>
      </c>
      <c r="AS60" s="80">
        <f xml:space="preserve"> 100 * AR60 / MAX(preexistscore)</f>
        <v>35.397365380829228</v>
      </c>
      <c r="AU60" s="78">
        <f>AA60*AL60*AS60</f>
        <v>8873.8113692552961</v>
      </c>
      <c r="AV60" s="78">
        <f>100 * AU60 / MAX(UnmetNeedsMuliplic)</f>
        <v>3.0147164817216239</v>
      </c>
      <c r="AW60" s="28">
        <f>IF(AV60&gt;0,LOG10(AV60),"")</f>
        <v>0.47924647527765557</v>
      </c>
      <c r="AX60" s="29">
        <f>RANK(AV60,UnmetNeedsMax100,0)</f>
        <v>142</v>
      </c>
      <c r="AY60" s="28">
        <f>IF(PERCENTRANK(UnmetNeedsMuliplic,AU60)&lt;0.95,AU60, PERCENTILE(UnmetNeedsMuliplic,0.95))</f>
        <v>8873.8113692552961</v>
      </c>
      <c r="AZ60" s="28">
        <f xml:space="preserve"> 100 *AY60 / MAX(NeedsWinsor5High)</f>
        <v>17.309123149034718</v>
      </c>
      <c r="BA60" s="28">
        <v>4.0310569107532501E-2</v>
      </c>
      <c r="BC60" s="34">
        <v>51867</v>
      </c>
      <c r="BD60" s="35">
        <v>468.96380615234375</v>
      </c>
      <c r="BE60" s="35">
        <v>2.4950046539306641</v>
      </c>
      <c r="BF60" s="33">
        <v>153</v>
      </c>
    </row>
    <row r="61" spans="1:58">
      <c r="A61" s="7">
        <v>60</v>
      </c>
      <c r="C61" s="11" t="s">
        <v>3</v>
      </c>
      <c r="D61" s="11" t="s">
        <v>7</v>
      </c>
      <c r="E61" s="11" t="s">
        <v>11</v>
      </c>
      <c r="F61" s="11" t="s">
        <v>18</v>
      </c>
      <c r="G61" s="11" t="s">
        <v>35</v>
      </c>
      <c r="H61" s="15" t="s">
        <v>108</v>
      </c>
      <c r="I61" s="11" t="s">
        <v>498</v>
      </c>
      <c r="J61" s="11">
        <v>63008000</v>
      </c>
      <c r="K61" s="11">
        <v>63008</v>
      </c>
      <c r="L61" s="12">
        <v>41470</v>
      </c>
      <c r="M61" s="12">
        <v>43338.65234375</v>
      </c>
      <c r="N61" s="13">
        <v>22.074000000000002</v>
      </c>
      <c r="P61" s="20">
        <v>41470</v>
      </c>
      <c r="Q61" s="20">
        <v>41446</v>
      </c>
      <c r="R61" s="20">
        <v>3454</v>
      </c>
      <c r="S61" s="20">
        <v>3454</v>
      </c>
      <c r="T61" s="20">
        <v>5556</v>
      </c>
      <c r="U61" s="20">
        <v>5556</v>
      </c>
      <c r="V61" s="21">
        <v>3.0775703489780426E-3</v>
      </c>
      <c r="W61" s="21">
        <v>8.0556860193610191E-3</v>
      </c>
      <c r="X61" s="21">
        <v>6.422736681997776E-3</v>
      </c>
      <c r="Y61" s="21">
        <v>9.9696386605501175E-3</v>
      </c>
      <c r="Z61" s="51">
        <f>bv_affected*V61+bv_idpcumul*W61+bv_htotalimput*X61+bv_hpartialimput*Y61</f>
        <v>6.4964618509635325E-3</v>
      </c>
      <c r="AA61" s="51">
        <f>100 * Z61 / MAX(magnitudescore)</f>
        <v>15.108525439730775</v>
      </c>
      <c r="AC61" s="23">
        <v>0.95687997341156006</v>
      </c>
      <c r="AD61" s="23">
        <v>0.95632874965667725</v>
      </c>
      <c r="AE61" s="23">
        <v>0.99941998720169067</v>
      </c>
      <c r="AF61" s="23">
        <v>0.95687997341156006</v>
      </c>
      <c r="AG61" s="23">
        <v>0.99941998720169067</v>
      </c>
      <c r="AH61" s="23">
        <v>3.1674643978476524E-3</v>
      </c>
      <c r="AI61" s="23">
        <v>7.1709924377501011E-3</v>
      </c>
      <c r="AJ61" s="23">
        <v>6.5762940794229507E-3</v>
      </c>
      <c r="AK61" s="76">
        <f>bv_rimputAffect*AH61+bv_ratioIDP*AI61+bv_rimputDamaged*AJ61</f>
        <v>5.8988031818065795E-3</v>
      </c>
      <c r="AL61" s="76">
        <f>100 * AK61 / MAX(intensityscore)</f>
        <v>89.565242856719223</v>
      </c>
      <c r="AN61" s="25">
        <v>0.35418999195098877</v>
      </c>
      <c r="AO61" s="25">
        <v>2.7532114181667566E-3</v>
      </c>
      <c r="AP61" s="25">
        <v>10.031061575004568</v>
      </c>
      <c r="AQ61" s="25">
        <v>2.8058432508260012E-3</v>
      </c>
      <c r="AR61" s="80">
        <f>bv_poverty*AO61+bv_TotalUW_Pc*AQ61</f>
        <v>2.7751378396525979E-3</v>
      </c>
      <c r="AS61" s="80">
        <f xml:space="preserve"> 100 * AR61 / MAX(preexistscore)</f>
        <v>41.272810401064476</v>
      </c>
      <c r="AU61" s="78">
        <f>AA61*AL61*AS61</f>
        <v>55850.315452639188</v>
      </c>
      <c r="AV61" s="78">
        <f>100 * AU61 / MAX(UnmetNeedsMuliplic)</f>
        <v>18.974131801784441</v>
      </c>
      <c r="AW61" s="28">
        <f>IF(AV61&gt;0,LOG10(AV61),"")</f>
        <v>1.278161913035476</v>
      </c>
      <c r="AX61" s="29">
        <f>RANK(AV61,UnmetNeedsMax100,0)</f>
        <v>18</v>
      </c>
      <c r="AY61" s="28">
        <f>IF(PERCENTRANK(UnmetNeedsMuliplic,AU61)&lt;0.95,AU61, PERCENTILE(UnmetNeedsMuliplic,0.95))</f>
        <v>50468.394043135369</v>
      </c>
      <c r="AZ61" s="28">
        <f xml:space="preserve"> 100 *AY61 / MAX(NeedsWinsor5High)</f>
        <v>98.442891253383848</v>
      </c>
      <c r="BA61" s="28">
        <v>0.36661037802696228</v>
      </c>
      <c r="BC61" s="34">
        <v>41470</v>
      </c>
      <c r="BD61" s="35">
        <v>5384.8681640625</v>
      </c>
      <c r="BE61" s="35">
        <v>28.648843765258789</v>
      </c>
      <c r="BF61" s="33">
        <v>47</v>
      </c>
    </row>
    <row r="62" spans="1:58">
      <c r="A62" s="7">
        <v>61</v>
      </c>
      <c r="C62" s="11" t="s">
        <v>3</v>
      </c>
      <c r="D62" s="11" t="s">
        <v>7</v>
      </c>
      <c r="E62" s="11" t="s">
        <v>11</v>
      </c>
      <c r="F62" s="11" t="s">
        <v>18</v>
      </c>
      <c r="G62" s="11" t="s">
        <v>35</v>
      </c>
      <c r="H62" s="15" t="s">
        <v>109</v>
      </c>
      <c r="I62" s="11" t="s">
        <v>499</v>
      </c>
      <c r="J62" s="11">
        <v>63009000</v>
      </c>
      <c r="K62" s="11">
        <v>63009</v>
      </c>
      <c r="L62" s="12">
        <v>19385</v>
      </c>
      <c r="M62" s="12">
        <v>20258.494140625</v>
      </c>
      <c r="N62" s="13">
        <v>15.053000000000001</v>
      </c>
      <c r="P62" s="20">
        <v>19385</v>
      </c>
      <c r="Q62" s="20">
        <v>19320</v>
      </c>
      <c r="R62" s="20">
        <v>2013</v>
      </c>
      <c r="S62" s="20">
        <v>2013</v>
      </c>
      <c r="T62" s="20">
        <v>1933</v>
      </c>
      <c r="U62" s="20">
        <v>1933</v>
      </c>
      <c r="V62" s="21">
        <v>1.4385990798473358E-3</v>
      </c>
      <c r="W62" s="21">
        <v>3.7551478017121553E-3</v>
      </c>
      <c r="X62" s="21">
        <v>3.7431872915476561E-3</v>
      </c>
      <c r="Y62" s="21">
        <v>3.4685586579144001E-3</v>
      </c>
      <c r="Z62" s="51">
        <f>bv_affected*V62+bv_idpcumul*W62+bv_htotalimput*X62+bv_hpartialimput*Y62</f>
        <v>2.8850258449558165E-3</v>
      </c>
      <c r="AA62" s="51">
        <f>100 * Z62 / MAX(magnitudescore)</f>
        <v>6.7095732065802602</v>
      </c>
      <c r="AC62" s="23">
        <v>0.95687997341156006</v>
      </c>
      <c r="AD62" s="23">
        <v>0.95367401838302612</v>
      </c>
      <c r="AE62" s="23">
        <v>0.93637001514434814</v>
      </c>
      <c r="AF62" s="23">
        <v>0.95687997341156006</v>
      </c>
      <c r="AG62" s="23">
        <v>0.93637001514434814</v>
      </c>
      <c r="AH62" s="23">
        <v>3.1674643978476524E-3</v>
      </c>
      <c r="AI62" s="23">
        <v>7.1510858833789825E-3</v>
      </c>
      <c r="AJ62" s="23">
        <v>6.1614182777702808E-3</v>
      </c>
      <c r="AK62" s="76">
        <f>bv_rimputAffect*AH62+bv_ratioIDP*AI62+bv_rimputDamaged*AJ62</f>
        <v>5.7245794520247731E-3</v>
      </c>
      <c r="AL62" s="76">
        <f>100 * AK62 / MAX(intensityscore)</f>
        <v>86.919894268476952</v>
      </c>
      <c r="AN62" s="25">
        <v>0.32016000151634216</v>
      </c>
      <c r="AO62" s="25">
        <v>2.488687401637435E-3</v>
      </c>
      <c r="AP62" s="25">
        <v>16.139385602934432</v>
      </c>
      <c r="AQ62" s="25">
        <v>4.514436237514019E-3</v>
      </c>
      <c r="AR62" s="80">
        <f>bv_poverty*AO62+bv_TotalUW_Pc*AQ62</f>
        <v>3.3326143666636198E-3</v>
      </c>
      <c r="AS62" s="80">
        <f xml:space="preserve"> 100 * AR62 / MAX(preexistscore)</f>
        <v>49.563794248284879</v>
      </c>
      <c r="AU62" s="78">
        <f>AA62*AL62*AS62</f>
        <v>28905.376500021284</v>
      </c>
      <c r="AV62" s="78">
        <f>100 * AU62 / MAX(UnmetNeedsMuliplic)</f>
        <v>9.8200774525023657</v>
      </c>
      <c r="AW62" s="28">
        <f>IF(AV62&gt;0,LOG10(AV62),"")</f>
        <v>0.99211491314965183</v>
      </c>
      <c r="AX62" s="29">
        <f>RANK(AV62,UnmetNeedsMax100,0)</f>
        <v>56</v>
      </c>
      <c r="AY62" s="28">
        <f>IF(PERCENTRANK(UnmetNeedsMuliplic,AU62)&lt;0.95,AU62, PERCENTILE(UnmetNeedsMuliplic,0.95))</f>
        <v>28905.376500021284</v>
      </c>
      <c r="AZ62" s="28">
        <f xml:space="preserve"> 100 *AY62 / MAX(NeedsWinsor5High)</f>
        <v>56.382393166654694</v>
      </c>
      <c r="BA62" s="28">
        <v>0.45708233118057251</v>
      </c>
      <c r="BC62" s="34">
        <v>19385</v>
      </c>
      <c r="BD62" s="35">
        <v>2836.790771484375</v>
      </c>
      <c r="BE62" s="35">
        <v>15.092435836791992</v>
      </c>
      <c r="BF62" s="33">
        <v>93</v>
      </c>
    </row>
    <row r="63" spans="1:58">
      <c r="A63" s="7">
        <v>62</v>
      </c>
      <c r="C63" s="11" t="s">
        <v>3</v>
      </c>
      <c r="D63" s="11" t="s">
        <v>7</v>
      </c>
      <c r="E63" s="11" t="s">
        <v>11</v>
      </c>
      <c r="F63" s="11" t="s">
        <v>18</v>
      </c>
      <c r="G63" s="11" t="s">
        <v>35</v>
      </c>
      <c r="H63" s="15" t="s">
        <v>110</v>
      </c>
      <c r="I63" s="11" t="s">
        <v>500</v>
      </c>
      <c r="J63" s="11">
        <v>63010000</v>
      </c>
      <c r="K63" s="11">
        <v>63010</v>
      </c>
      <c r="L63" s="12">
        <v>13432</v>
      </c>
      <c r="M63" s="12">
        <v>14037.2509765625</v>
      </c>
      <c r="N63" s="13">
        <v>13.84</v>
      </c>
      <c r="P63" s="20">
        <v>13432</v>
      </c>
      <c r="Q63" s="20">
        <v>13110</v>
      </c>
      <c r="R63" s="20">
        <v>1200</v>
      </c>
      <c r="S63" s="20">
        <v>1200</v>
      </c>
      <c r="T63" s="20">
        <v>1374</v>
      </c>
      <c r="U63" s="20">
        <v>1374</v>
      </c>
      <c r="V63" s="21">
        <v>9.9681515712291002E-4</v>
      </c>
      <c r="W63" s="21">
        <v>2.5481360498815775E-3</v>
      </c>
      <c r="X63" s="21">
        <v>2.2314081434160471E-3</v>
      </c>
      <c r="Y63" s="21">
        <v>2.4654937442392111E-3</v>
      </c>
      <c r="Z63" s="51">
        <f>bv_affected*V63+bv_idpcumul*W63+bv_htotalimput*X63+bv_hpartialimput*Y63</f>
        <v>1.9248034849413671E-3</v>
      </c>
      <c r="AA63" s="51">
        <f>100 * Z63 / MAX(magnitudescore)</f>
        <v>4.4764277980645586</v>
      </c>
      <c r="AC63" s="23">
        <v>0.95687997341156006</v>
      </c>
      <c r="AD63" s="23">
        <v>0.93394356966018677</v>
      </c>
      <c r="AE63" s="23">
        <v>0.88151001930236816</v>
      </c>
      <c r="AF63" s="23">
        <v>0.95687997341156006</v>
      </c>
      <c r="AG63" s="23">
        <v>0.88151001930236816</v>
      </c>
      <c r="AH63" s="23">
        <v>3.1674643978476524E-3</v>
      </c>
      <c r="AI63" s="23">
        <v>7.0031378418207169E-3</v>
      </c>
      <c r="AJ63" s="23">
        <v>5.8004334568977356E-3</v>
      </c>
      <c r="AK63" s="76">
        <f>bv_rimputAffect*AH63+bv_ratioIDP*AI63+bv_rimputDamaged*AJ63</f>
        <v>5.5287694677710539E-3</v>
      </c>
      <c r="AL63" s="76">
        <f>100 * AK63 / MAX(intensityscore)</f>
        <v>83.946787986927234</v>
      </c>
      <c r="AN63" s="25">
        <v>0.32179999351501465</v>
      </c>
      <c r="AO63" s="25">
        <v>2.5014355778694153E-3</v>
      </c>
      <c r="AP63" s="25">
        <v>11.989459815546773</v>
      </c>
      <c r="AQ63" s="25">
        <v>3.3536376431584358E-3</v>
      </c>
      <c r="AR63" s="80">
        <f>bv_poverty*AO63+bv_TotalUW_Pc*AQ63</f>
        <v>2.8564629582688216E-3</v>
      </c>
      <c r="AS63" s="80">
        <f xml:space="preserve"> 100 * AR63 / MAX(preexistscore)</f>
        <v>42.482305711002546</v>
      </c>
      <c r="AU63" s="78">
        <f>AA63*AL63*AS63</f>
        <v>15964.07455974939</v>
      </c>
      <c r="AV63" s="78">
        <f>100 * AU63 / MAX(UnmetNeedsMuliplic)</f>
        <v>5.4235048152424579</v>
      </c>
      <c r="AW63" s="28">
        <f>IF(AV63&gt;0,LOG10(AV63),"")</f>
        <v>0.7342800300800425</v>
      </c>
      <c r="AX63" s="29">
        <f>RANK(AV63,UnmetNeedsMax100,0)</f>
        <v>103</v>
      </c>
      <c r="AY63" s="28">
        <f>IF(PERCENTRANK(UnmetNeedsMuliplic,AU63)&lt;0.95,AU63, PERCENTILE(UnmetNeedsMuliplic,0.95))</f>
        <v>15964.07455974939</v>
      </c>
      <c r="AZ63" s="28">
        <f xml:space="preserve"> 100 *AY63 / MAX(NeedsWinsor5High)</f>
        <v>31.13928401413202</v>
      </c>
      <c r="BA63" s="28">
        <v>0.39323937892913818</v>
      </c>
      <c r="BC63" s="34">
        <v>13432</v>
      </c>
      <c r="BD63" s="35">
        <v>1699.7447509765625</v>
      </c>
      <c r="BE63" s="35">
        <v>9.0430669784545898</v>
      </c>
      <c r="BF63" s="33">
        <v>113</v>
      </c>
    </row>
    <row r="64" spans="1:58">
      <c r="A64" s="7">
        <v>63</v>
      </c>
      <c r="C64" s="11" t="s">
        <v>3</v>
      </c>
      <c r="D64" s="11" t="s">
        <v>7</v>
      </c>
      <c r="E64" s="11" t="s">
        <v>11</v>
      </c>
      <c r="F64" s="11" t="s">
        <v>18</v>
      </c>
      <c r="G64" s="11" t="s">
        <v>35</v>
      </c>
      <c r="H64" s="15" t="s">
        <v>111</v>
      </c>
      <c r="I64" s="11" t="s">
        <v>501</v>
      </c>
      <c r="J64" s="11">
        <v>63012000</v>
      </c>
      <c r="K64" s="11">
        <v>63012</v>
      </c>
      <c r="L64" s="12">
        <v>54950</v>
      </c>
      <c r="M64" s="12">
        <v>57426.06640625</v>
      </c>
      <c r="N64" s="13">
        <v>49.072000000000003</v>
      </c>
      <c r="P64" s="20">
        <v>54950</v>
      </c>
      <c r="Q64" s="20">
        <v>6771</v>
      </c>
      <c r="R64" s="20">
        <v>117</v>
      </c>
      <c r="S64" s="20">
        <v>117</v>
      </c>
      <c r="T64" s="20">
        <v>357</v>
      </c>
      <c r="U64" s="20">
        <v>357</v>
      </c>
      <c r="V64" s="21">
        <v>4.077947698533535E-3</v>
      </c>
      <c r="W64" s="21">
        <v>1.3160509988665581E-3</v>
      </c>
      <c r="X64" s="21">
        <v>2.1756229398306459E-4</v>
      </c>
      <c r="Y64" s="21">
        <v>6.4059777650982141E-4</v>
      </c>
      <c r="Z64" s="51">
        <f>bv_affected*V64+bv_idpcumul*W64+bv_htotalimput*X64+bv_hpartialimput*Y64</f>
        <v>1.8312169302560509E-3</v>
      </c>
      <c r="AA64" s="51">
        <f>100 * Z64 / MAX(magnitudescore)</f>
        <v>4.2587778103146663</v>
      </c>
      <c r="AC64" s="23">
        <v>0.95687997341156006</v>
      </c>
      <c r="AD64" s="23">
        <v>0.11790812760591507</v>
      </c>
      <c r="AE64" s="23">
        <v>3.9680000394582748E-2</v>
      </c>
      <c r="AF64" s="23">
        <v>0.95687997341156006</v>
      </c>
      <c r="AG64" s="23">
        <v>3.9680000394582748E-2</v>
      </c>
      <c r="AH64" s="23">
        <v>3.1674643978476524E-3</v>
      </c>
      <c r="AI64" s="23">
        <v>8.8412931654602289E-4</v>
      </c>
      <c r="AJ64" s="23">
        <v>2.6109878672286868E-4</v>
      </c>
      <c r="AK64" s="76">
        <f>bv_rimputAffect*AH64+bv_ratioIDP*AI64+bv_rimputDamaged*AJ64</f>
        <v>1.2212556756159758E-3</v>
      </c>
      <c r="AL64" s="76">
        <f>100 * AK64 / MAX(intensityscore)</f>
        <v>18.543093879459121</v>
      </c>
      <c r="AN64" s="25">
        <v>0.18648000061511993</v>
      </c>
      <c r="AO64" s="25">
        <v>1.4495578361675143E-3</v>
      </c>
      <c r="AP64" s="25">
        <v>9.2961987203613088</v>
      </c>
      <c r="AQ64" s="25">
        <v>2.6002908125519753E-3</v>
      </c>
      <c r="AR64" s="80">
        <f>bv_poverty*AO64+bv_TotalUW_Pc*AQ64</f>
        <v>1.928953194129281E-3</v>
      </c>
      <c r="AS64" s="80">
        <f xml:space="preserve"> 100 * AR64 / MAX(preexistscore)</f>
        <v>28.688059496097612</v>
      </c>
      <c r="AU64" s="78">
        <f>AA64*AL64*AS64</f>
        <v>2265.5223581401078</v>
      </c>
      <c r="AV64" s="78">
        <f>100 * AU64 / MAX(UnmetNeedsMuliplic)</f>
        <v>0.76967013480330482</v>
      </c>
      <c r="AW64" s="28">
        <f>IF(AV64&gt;0,LOG10(AV64),"")</f>
        <v>-0.11369536486544282</v>
      </c>
      <c r="AX64" s="29">
        <f>RANK(AV64,UnmetNeedsMax100,0)</f>
        <v>196</v>
      </c>
      <c r="AY64" s="28">
        <f>IF(PERCENTRANK(UnmetNeedsMuliplic,AU64)&lt;0.95,AU64, PERCENTILE(UnmetNeedsMuliplic,0.95))</f>
        <v>2265.5223581401078</v>
      </c>
      <c r="AZ64" s="28">
        <f xml:space="preserve"> 100 *AY64 / MAX(NeedsWinsor5High)</f>
        <v>4.4190938777223048</v>
      </c>
      <c r="BA64" s="28">
        <v>9.9999997764825821E-3</v>
      </c>
      <c r="BC64" s="34">
        <v>54950</v>
      </c>
      <c r="BD64" s="35">
        <v>102.47075653076172</v>
      </c>
      <c r="BE64" s="35">
        <v>0.54517000913619995</v>
      </c>
      <c r="BF64" s="33">
        <v>240</v>
      </c>
    </row>
    <row r="65" spans="1:58">
      <c r="A65" s="7">
        <v>64</v>
      </c>
      <c r="C65" s="11" t="s">
        <v>3</v>
      </c>
      <c r="D65" s="11" t="s">
        <v>7</v>
      </c>
      <c r="E65" s="11" t="s">
        <v>11</v>
      </c>
      <c r="F65" s="11" t="s">
        <v>18</v>
      </c>
      <c r="G65" s="11" t="s">
        <v>35</v>
      </c>
      <c r="H65" s="15" t="s">
        <v>112</v>
      </c>
      <c r="I65" s="11" t="s">
        <v>502</v>
      </c>
      <c r="J65" s="11">
        <v>63013000</v>
      </c>
      <c r="K65" s="11">
        <v>63013</v>
      </c>
      <c r="L65" s="12">
        <v>54430</v>
      </c>
      <c r="M65" s="12">
        <v>56882.63671875</v>
      </c>
      <c r="N65" s="13">
        <v>19.25</v>
      </c>
      <c r="P65" s="20">
        <v>54430</v>
      </c>
      <c r="Q65" s="20">
        <v>45568</v>
      </c>
      <c r="R65" s="20">
        <v>3812</v>
      </c>
      <c r="S65" s="20">
        <v>3812</v>
      </c>
      <c r="T65" s="20">
        <v>4793</v>
      </c>
      <c r="U65" s="20">
        <v>4793</v>
      </c>
      <c r="V65" s="21">
        <v>4.039357416331768E-3</v>
      </c>
      <c r="W65" s="21">
        <v>8.8568618521094322E-3</v>
      </c>
      <c r="X65" s="21">
        <v>7.0884400047361851E-3</v>
      </c>
      <c r="Y65" s="21">
        <v>8.6005181074142456E-3</v>
      </c>
      <c r="Z65" s="51">
        <f>bv_affected*V65+bv_idpcumul*W65+bv_htotalimput*X65+bv_hpartialimput*Y65</f>
        <v>6.7439332527574154E-3</v>
      </c>
      <c r="AA65" s="51">
        <f>100 * Z65 / MAX(magnitudescore)</f>
        <v>15.684058407580677</v>
      </c>
      <c r="AC65" s="23">
        <v>0.95687997341156006</v>
      </c>
      <c r="AD65" s="23">
        <v>0.80108803510665894</v>
      </c>
      <c r="AE65" s="23">
        <v>0.7272300124168396</v>
      </c>
      <c r="AF65" s="23">
        <v>0.95687997341156006</v>
      </c>
      <c r="AG65" s="23">
        <v>0.7272300124168396</v>
      </c>
      <c r="AH65" s="23">
        <v>3.1674643978476524E-3</v>
      </c>
      <c r="AI65" s="23">
        <v>6.0069262981414795E-3</v>
      </c>
      <c r="AJ65" s="23">
        <v>4.7852536663413048E-3</v>
      </c>
      <c r="AK65" s="76">
        <f>bv_rimputAffect*AH65+bv_ratioIDP*AI65+bv_rimputDamaged*AJ65</f>
        <v>4.7817237787880001E-3</v>
      </c>
      <c r="AL65" s="76">
        <f>100 * AK65 / MAX(intensityscore)</f>
        <v>72.603922918094639</v>
      </c>
      <c r="AN65" s="25">
        <v>0.34498000144958496</v>
      </c>
      <c r="AO65" s="25">
        <v>2.6816197205334902E-3</v>
      </c>
      <c r="AP65" s="25">
        <v>7.7719528178243777</v>
      </c>
      <c r="AQ65" s="25">
        <v>2.173935528844595E-3</v>
      </c>
      <c r="AR65" s="80">
        <f>bv_poverty*AO65+bv_TotalUW_Pc*AQ65</f>
        <v>2.4701184862758966E-3</v>
      </c>
      <c r="AS65" s="80">
        <f xml:space="preserve"> 100 * AR65 / MAX(preexistscore)</f>
        <v>36.73645701324579</v>
      </c>
      <c r="AU65" s="78">
        <f>AA65*AL65*AS65</f>
        <v>41832.691435438486</v>
      </c>
      <c r="AV65" s="78">
        <f>100 * AU65 / MAX(UnmetNeedsMuliplic)</f>
        <v>14.211898258524181</v>
      </c>
      <c r="AW65" s="28">
        <f>IF(AV65&gt;0,LOG10(AV65),"")</f>
        <v>1.1526520897601773</v>
      </c>
      <c r="AX65" s="29">
        <f>RANK(AV65,UnmetNeedsMax100,0)</f>
        <v>27</v>
      </c>
      <c r="AY65" s="28">
        <f>IF(PERCENTRANK(UnmetNeedsMuliplic,AU65)&lt;0.95,AU65, PERCENTILE(UnmetNeedsMuliplic,0.95))</f>
        <v>41832.691435438486</v>
      </c>
      <c r="AZ65" s="28">
        <f xml:space="preserve"> 100 *AY65 / MAX(NeedsWinsor5High)</f>
        <v>81.598219477629172</v>
      </c>
      <c r="BA65" s="28">
        <v>0.30826982855796814</v>
      </c>
      <c r="BC65" s="34">
        <v>54430</v>
      </c>
      <c r="BD65" s="35">
        <v>5788.46337890625</v>
      </c>
      <c r="BE65" s="35">
        <v>30.796072006225586</v>
      </c>
      <c r="BF65" s="33">
        <v>41</v>
      </c>
    </row>
    <row r="66" spans="1:58">
      <c r="A66" s="7">
        <v>65</v>
      </c>
      <c r="C66" s="11" t="s">
        <v>3</v>
      </c>
      <c r="D66" s="11" t="s">
        <v>7</v>
      </c>
      <c r="E66" s="11" t="s">
        <v>11</v>
      </c>
      <c r="F66" s="11" t="s">
        <v>18</v>
      </c>
      <c r="G66" s="11" t="s">
        <v>35</v>
      </c>
      <c r="H66" s="15" t="s">
        <v>113</v>
      </c>
      <c r="I66" s="11" t="s">
        <v>503</v>
      </c>
      <c r="J66" s="11">
        <v>63014000</v>
      </c>
      <c r="K66" s="11">
        <v>63014</v>
      </c>
      <c r="L66" s="12">
        <v>62690</v>
      </c>
      <c r="M66" s="12">
        <v>65514.8359375</v>
      </c>
      <c r="N66" s="13">
        <v>30.497</v>
      </c>
      <c r="P66" s="20">
        <v>62600</v>
      </c>
      <c r="Q66" s="20">
        <v>61755</v>
      </c>
      <c r="R66" s="20">
        <v>7646</v>
      </c>
      <c r="S66" s="20">
        <v>7646</v>
      </c>
      <c r="T66" s="20">
        <v>4517</v>
      </c>
      <c r="U66" s="20">
        <v>4517</v>
      </c>
      <c r="V66" s="21">
        <v>4.6456693671643734E-3</v>
      </c>
      <c r="W66" s="21">
        <v>1.2003061361610889E-2</v>
      </c>
      <c r="X66" s="21">
        <v>1.421778928488493E-2</v>
      </c>
      <c r="Y66" s="21">
        <v>8.1052659079432487E-3</v>
      </c>
      <c r="Z66" s="51">
        <f>bv_affected*V66+bv_idpcumul*W66+bv_htotalimput*X66+bv_hpartialimput*Y66</f>
        <v>8.9528361040633175E-3</v>
      </c>
      <c r="AA66" s="51">
        <f>100 * Z66 / MAX(magnitudescore)</f>
        <v>20.82120316244432</v>
      </c>
      <c r="AC66" s="23">
        <v>0.95551002025604248</v>
      </c>
      <c r="AD66" s="23">
        <v>0.94261091947555542</v>
      </c>
      <c r="AE66" s="23">
        <v>0.89376997947692871</v>
      </c>
      <c r="AF66" s="23">
        <v>0.95551002025604248</v>
      </c>
      <c r="AG66" s="23">
        <v>0.89376997947692871</v>
      </c>
      <c r="AH66" s="23">
        <v>3.162929555401206E-3</v>
      </c>
      <c r="AI66" s="23">
        <v>7.0681297220289707E-3</v>
      </c>
      <c r="AJ66" s="23">
        <v>5.8811050839722157E-3</v>
      </c>
      <c r="AK66" s="76">
        <f>bv_rimputAffect*AH66+bv_ratioIDP*AI66+bv_rimputDamaged*AJ66</f>
        <v>5.582167272688821E-3</v>
      </c>
      <c r="AL66" s="76">
        <f>100 * AK66 / MAX(intensityscore)</f>
        <v>84.757560480613094</v>
      </c>
      <c r="AN66" s="25">
        <v>0.4374299943447113</v>
      </c>
      <c r="AO66" s="25">
        <v>3.4002577885985374E-3</v>
      </c>
      <c r="AP66" s="25">
        <v>14.463640016070711</v>
      </c>
      <c r="AQ66" s="25">
        <v>4.0457039140164852E-3</v>
      </c>
      <c r="AR66" s="80">
        <f>bv_poverty*AO66+bv_TotalUW_Pc*AQ66</f>
        <v>3.6691506444476545E-3</v>
      </c>
      <c r="AS66" s="80">
        <f xml:space="preserve"> 100 * AR66 / MAX(preexistscore)</f>
        <v>54.568878243607863</v>
      </c>
      <c r="AU66" s="78">
        <f>AA66*AL66*AS66</f>
        <v>96300.667236969384</v>
      </c>
      <c r="AV66" s="78">
        <f>100 * AU66 / MAX(UnmetNeedsMuliplic)</f>
        <v>32.716405233261703</v>
      </c>
      <c r="AW66" s="28">
        <f>IF(AV66&gt;0,LOG10(AV66),"")</f>
        <v>1.5147655788280141</v>
      </c>
      <c r="AX66" s="29">
        <f>RANK(AV66,UnmetNeedsMax100,0)</f>
        <v>3</v>
      </c>
      <c r="AY66" s="28">
        <f>IF(PERCENTRANK(UnmetNeedsMuliplic,AU66)&lt;0.95,AU66, PERCENTILE(UnmetNeedsMuliplic,0.95))</f>
        <v>50468.394043135369</v>
      </c>
      <c r="AZ66" s="28">
        <f xml:space="preserve"> 100 *AY66 / MAX(NeedsWinsor5High)</f>
        <v>98.442891253383848</v>
      </c>
      <c r="BA66" s="28">
        <v>0.53684937953948975</v>
      </c>
      <c r="BC66" s="34">
        <v>62600</v>
      </c>
      <c r="BD66" s="35">
        <v>14700.609375</v>
      </c>
      <c r="BE66" s="35">
        <v>78.210914611816406</v>
      </c>
      <c r="BF66" s="33">
        <v>3</v>
      </c>
    </row>
    <row r="67" spans="1:58">
      <c r="A67" s="7">
        <v>66</v>
      </c>
      <c r="C67" s="11" t="s">
        <v>3</v>
      </c>
      <c r="D67" s="11" t="s">
        <v>7</v>
      </c>
      <c r="E67" s="11" t="s">
        <v>11</v>
      </c>
      <c r="F67" s="11" t="s">
        <v>18</v>
      </c>
      <c r="G67" s="11" t="s">
        <v>35</v>
      </c>
      <c r="H67" s="15" t="s">
        <v>114</v>
      </c>
      <c r="I67" s="11" t="s">
        <v>504</v>
      </c>
      <c r="J67" s="11">
        <v>63015000</v>
      </c>
      <c r="K67" s="11">
        <v>63015</v>
      </c>
      <c r="L67" s="12">
        <v>39617</v>
      </c>
      <c r="M67" s="12">
        <v>41402.15625</v>
      </c>
      <c r="N67" s="13">
        <v>6.4820000000000002</v>
      </c>
      <c r="P67" s="20">
        <v>39617</v>
      </c>
      <c r="Q67" s="20">
        <v>38806</v>
      </c>
      <c r="R67" s="20">
        <v>4225</v>
      </c>
      <c r="S67" s="20">
        <v>4225</v>
      </c>
      <c r="T67" s="20">
        <v>4211</v>
      </c>
      <c r="U67" s="20">
        <v>4211</v>
      </c>
      <c r="V67" s="21">
        <v>2.9400556813925505E-3</v>
      </c>
      <c r="W67" s="21">
        <v>7.5425603426992893E-3</v>
      </c>
      <c r="X67" s="21">
        <v>7.8564165160059929E-3</v>
      </c>
      <c r="Y67" s="21">
        <v>7.5561823323369026E-3</v>
      </c>
      <c r="Z67" s="51">
        <f>bv_affected*V67+bv_idpcumul*W67+bv_htotalimput*X67+bv_hpartialimput*Y67</f>
        <v>6.0453326462535191E-3</v>
      </c>
      <c r="AA67" s="51">
        <f>100 * Z67 / MAX(magnitudescore)</f>
        <v>14.059354795412153</v>
      </c>
      <c r="AC67" s="23">
        <v>0.95687997341156006</v>
      </c>
      <c r="AD67" s="23">
        <v>0.93729418516159058</v>
      </c>
      <c r="AE67" s="23">
        <v>0.97952002286911011</v>
      </c>
      <c r="AF67" s="23">
        <v>0.95687997341156006</v>
      </c>
      <c r="AG67" s="23">
        <v>0.97952002286911011</v>
      </c>
      <c r="AH67" s="23">
        <v>3.1674643978476524E-3</v>
      </c>
      <c r="AI67" s="23">
        <v>7.0282625965774059E-3</v>
      </c>
      <c r="AJ67" s="23">
        <v>6.4453501254320145E-3</v>
      </c>
      <c r="AK67" s="76">
        <f>bv_rimputAffect*AH67+bv_ratioIDP*AI67+bv_rimputDamaged*AJ67</f>
        <v>5.7976270563434816E-3</v>
      </c>
      <c r="AL67" s="76">
        <f>100 * AK67 / MAX(intensityscore)</f>
        <v>88.02902203885003</v>
      </c>
      <c r="AN67" s="25">
        <v>0.44909000396728516</v>
      </c>
      <c r="AO67" s="25">
        <v>3.4908941015601158E-3</v>
      </c>
      <c r="AP67" s="25">
        <v>13.484740951029098</v>
      </c>
      <c r="AQ67" s="25">
        <v>3.7718908861279488E-3</v>
      </c>
      <c r="AR67" s="80">
        <f>bv_poverty*AO67+bv_TotalUW_Pc*AQ67</f>
        <v>3.6079573620110749E-3</v>
      </c>
      <c r="AS67" s="80">
        <f xml:space="preserve"> 100 * AR67 / MAX(preexistscore)</f>
        <v>53.658790568777306</v>
      </c>
      <c r="AU67" s="78">
        <f>AA67*AL67*AS67</f>
        <v>66409.796213470385</v>
      </c>
      <c r="AV67" s="78">
        <f>100 * AU67 / MAX(UnmetNeedsMuliplic)</f>
        <v>22.561523888841137</v>
      </c>
      <c r="AW67" s="28">
        <f>IF(AV67&gt;0,LOG10(AV67),"")</f>
        <v>1.3533684301589761</v>
      </c>
      <c r="AX67" s="29">
        <f>RANK(AV67,UnmetNeedsMax100,0)</f>
        <v>12</v>
      </c>
      <c r="AY67" s="28">
        <f>IF(PERCENTRANK(UnmetNeedsMuliplic,AU67)&lt;0.95,AU67, PERCENTILE(UnmetNeedsMuliplic,0.95))</f>
        <v>50468.394043135369</v>
      </c>
      <c r="AZ67" s="28">
        <f xml:space="preserve"> 100 *AY67 / MAX(NeedsWinsor5High)</f>
        <v>98.442891253383848</v>
      </c>
      <c r="BA67" s="28">
        <v>0.46941998600959778</v>
      </c>
      <c r="BC67" s="34">
        <v>39617</v>
      </c>
      <c r="BD67" s="35">
        <v>8351.732421875</v>
      </c>
      <c r="BE67" s="35">
        <v>44.433303833007813</v>
      </c>
      <c r="BF67" s="33">
        <v>14</v>
      </c>
    </row>
    <row r="68" spans="1:58">
      <c r="A68" s="7">
        <v>67</v>
      </c>
      <c r="C68" s="11" t="s">
        <v>3</v>
      </c>
      <c r="D68" s="11" t="s">
        <v>7</v>
      </c>
      <c r="E68" s="11" t="s">
        <v>11</v>
      </c>
      <c r="F68" s="11" t="s">
        <v>18</v>
      </c>
      <c r="G68" s="11" t="s">
        <v>35</v>
      </c>
      <c r="H68" s="15" t="s">
        <v>115</v>
      </c>
      <c r="I68" s="11" t="s">
        <v>505</v>
      </c>
      <c r="J68" s="11">
        <v>63016000</v>
      </c>
      <c r="K68" s="11">
        <v>63016</v>
      </c>
      <c r="L68" s="12">
        <v>43290</v>
      </c>
      <c r="M68" s="12">
        <v>45240.6640625</v>
      </c>
      <c r="N68" s="13">
        <v>32.414000000000001</v>
      </c>
      <c r="P68" s="20">
        <v>43290</v>
      </c>
      <c r="Q68" s="20">
        <v>5921</v>
      </c>
      <c r="R68" s="20">
        <v>1417</v>
      </c>
      <c r="S68" s="20">
        <v>1417</v>
      </c>
      <c r="T68" s="20">
        <v>2818</v>
      </c>
      <c r="U68" s="20">
        <v>2818</v>
      </c>
      <c r="V68" s="21">
        <v>3.2126361038535833E-3</v>
      </c>
      <c r="W68" s="21">
        <v>1.1508400784805417E-3</v>
      </c>
      <c r="X68" s="21">
        <v>2.6349211111664772E-3</v>
      </c>
      <c r="Y68" s="21">
        <v>5.0565949641168118E-3</v>
      </c>
      <c r="Z68" s="51">
        <f>bv_affected*V68+bv_idpcumul*W68+bv_htotalimput*X68+bv_hpartialimput*Y68</f>
        <v>3.2302998524741267E-3</v>
      </c>
      <c r="AA68" s="51">
        <f>100 * Z68 / MAX(magnitudescore)</f>
        <v>7.5125612400579724</v>
      </c>
      <c r="AC68" s="23">
        <v>0.95687997341156006</v>
      </c>
      <c r="AD68" s="23">
        <v>0.13087783753871918</v>
      </c>
      <c r="AE68" s="23">
        <v>0.45001000165939331</v>
      </c>
      <c r="AF68" s="23">
        <v>0.95687997341156006</v>
      </c>
      <c r="AG68" s="23">
        <v>0.45001000165939331</v>
      </c>
      <c r="AH68" s="23">
        <v>3.1674643978476524E-3</v>
      </c>
      <c r="AI68" s="23">
        <v>9.8138221073895693E-4</v>
      </c>
      <c r="AJ68" s="23">
        <v>2.9611156787723303E-3</v>
      </c>
      <c r="AK68" s="76">
        <f>bv_rimputAffect*AH68+bv_ratioIDP*AI68+bv_rimputDamaged*AJ68</f>
        <v>2.3441725996206516E-3</v>
      </c>
      <c r="AL68" s="76">
        <f>100 * AK68 / MAX(intensityscore)</f>
        <v>35.593048574776958</v>
      </c>
      <c r="AN68" s="25">
        <v>0.24514999985694885</v>
      </c>
      <c r="AO68" s="25">
        <v>1.9056150922551751E-3</v>
      </c>
      <c r="AP68" s="25">
        <v>7.0662353141494982</v>
      </c>
      <c r="AQ68" s="25">
        <v>1.9765354227274656E-3</v>
      </c>
      <c r="AR68" s="80">
        <f>bv_poverty*AO68+bv_TotalUW_Pc*AQ68</f>
        <v>1.9351605019299314E-3</v>
      </c>
      <c r="AS68" s="80">
        <f xml:space="preserve"> 100 * AR68 / MAX(preexistscore)</f>
        <v>28.78037672600118</v>
      </c>
      <c r="AU68" s="78">
        <f>AA68*AL68*AS68</f>
        <v>7695.7276010752284</v>
      </c>
      <c r="AV68" s="78">
        <f>100 * AU68 / MAX(UnmetNeedsMuliplic)</f>
        <v>2.6144838866175406</v>
      </c>
      <c r="AW68" s="28">
        <f>IF(AV68&gt;0,LOG10(AV68),"")</f>
        <v>0.41738596956416302</v>
      </c>
      <c r="AX68" s="29">
        <f>RANK(AV68,UnmetNeedsMax100,0)</f>
        <v>149</v>
      </c>
      <c r="AY68" s="28">
        <f>IF(PERCENTRANK(UnmetNeedsMuliplic,AU68)&lt;0.95,AU68, PERCENTILE(UnmetNeedsMuliplic,0.95))</f>
        <v>7695.7276010752284</v>
      </c>
      <c r="AZ68" s="28">
        <f xml:space="preserve"> 100 *AY68 / MAX(NeedsWinsor5High)</f>
        <v>15.011170648719292</v>
      </c>
      <c r="BA68" s="28">
        <v>0.14407834410667419</v>
      </c>
      <c r="BC68" s="34">
        <v>43290</v>
      </c>
      <c r="BD68" s="35">
        <v>1529.0377197265625</v>
      </c>
      <c r="BE68" s="35">
        <v>8.1348628997802734</v>
      </c>
      <c r="BF68" s="33">
        <v>119</v>
      </c>
    </row>
    <row r="69" spans="1:58">
      <c r="A69" s="7">
        <v>68</v>
      </c>
      <c r="C69" s="11" t="s">
        <v>3</v>
      </c>
      <c r="D69" s="11" t="s">
        <v>7</v>
      </c>
      <c r="E69" s="11" t="s">
        <v>11</v>
      </c>
      <c r="F69" s="11" t="s">
        <v>18</v>
      </c>
      <c r="G69" s="11" t="s">
        <v>35</v>
      </c>
      <c r="H69" s="15" t="s">
        <v>116</v>
      </c>
      <c r="I69" s="11" t="s">
        <v>506</v>
      </c>
      <c r="J69" s="11">
        <v>63017000</v>
      </c>
      <c r="K69" s="11">
        <v>63017</v>
      </c>
      <c r="L69" s="12">
        <v>33671</v>
      </c>
      <c r="M69" s="12">
        <v>35188.2265625</v>
      </c>
      <c r="N69" s="13">
        <v>28.751999999999999</v>
      </c>
      <c r="P69" s="20">
        <v>33671</v>
      </c>
      <c r="Q69" s="20">
        <v>32990</v>
      </c>
      <c r="R69" s="20">
        <v>555</v>
      </c>
      <c r="S69" s="20">
        <v>555</v>
      </c>
      <c r="T69" s="20">
        <v>2420</v>
      </c>
      <c r="U69" s="20">
        <v>2420</v>
      </c>
      <c r="V69" s="21">
        <v>2.4987913202494383E-3</v>
      </c>
      <c r="W69" s="21">
        <v>6.4121284522116184E-3</v>
      </c>
      <c r="X69" s="21">
        <v>1.0320262517780066E-3</v>
      </c>
      <c r="Y69" s="21">
        <v>4.3424274772405624E-3</v>
      </c>
      <c r="Z69" s="51">
        <f>bv_affected*V69+bv_idpcumul*W69+bv_htotalimput*X69+bv_hpartialimput*Y69</f>
        <v>3.3091973649337888E-3</v>
      </c>
      <c r="AA69" s="51">
        <f>100 * Z69 / MAX(magnitudescore)</f>
        <v>7.6960495913289773</v>
      </c>
      <c r="AC69" s="23">
        <v>0.95687997341156006</v>
      </c>
      <c r="AD69" s="23">
        <v>0.93752950429916382</v>
      </c>
      <c r="AE69" s="23">
        <v>0.40643000602722168</v>
      </c>
      <c r="AF69" s="23">
        <v>0.95687997341156006</v>
      </c>
      <c r="AG69" s="23">
        <v>0.40643000602722168</v>
      </c>
      <c r="AH69" s="23">
        <v>3.1674643978476524E-3</v>
      </c>
      <c r="AI69" s="23">
        <v>7.030026987195015E-3</v>
      </c>
      <c r="AJ69" s="23">
        <v>2.6743544731289148E-3</v>
      </c>
      <c r="AK69" s="76">
        <f>bv_rimputAffect*AH69+bv_ratioIDP*AI69+bv_rimputDamaged*AJ69</f>
        <v>4.2758733577327804E-3</v>
      </c>
      <c r="AL69" s="76">
        <f>100 * AK69 / MAX(intensityscore)</f>
        <v>64.923277469417584</v>
      </c>
      <c r="AN69" s="25">
        <v>0.21529999375343323</v>
      </c>
      <c r="AO69" s="25">
        <v>1.6735831741243601E-3</v>
      </c>
      <c r="AP69" s="25">
        <v>4.6964997784669915</v>
      </c>
      <c r="AQ69" s="25">
        <v>1.3136836932972074E-3</v>
      </c>
      <c r="AR69" s="80">
        <f>bv_poverty*AO69+bv_TotalUW_Pc*AQ69</f>
        <v>1.5236490504117683E-3</v>
      </c>
      <c r="AS69" s="80">
        <f xml:space="preserve"> 100 * AR69 / MAX(preexistscore)</f>
        <v>22.660235998684325</v>
      </c>
      <c r="AU69" s="78">
        <f>AA69*AL69*AS69</f>
        <v>11322.249527796097</v>
      </c>
      <c r="AV69" s="78">
        <f>100 * AU69 / MAX(UnmetNeedsMuliplic)</f>
        <v>3.8465289424420446</v>
      </c>
      <c r="AW69" s="28">
        <f>IF(AV69&gt;0,LOG10(AV69),"")</f>
        <v>0.5850690045485184</v>
      </c>
      <c r="AX69" s="29">
        <f>RANK(AV69,UnmetNeedsMax100,0)</f>
        <v>125</v>
      </c>
      <c r="AY69" s="28">
        <f>IF(PERCENTRANK(UnmetNeedsMuliplic,AU69)&lt;0.95,AU69, PERCENTILE(UnmetNeedsMuliplic,0.95))</f>
        <v>11322.249527796097</v>
      </c>
      <c r="AZ69" s="28">
        <f xml:space="preserve"> 100 *AY69 / MAX(NeedsWinsor5High)</f>
        <v>22.085009839145322</v>
      </c>
      <c r="BA69" s="28">
        <v>7.2552673518657684E-2</v>
      </c>
      <c r="BC69" s="34">
        <v>33671</v>
      </c>
      <c r="BD69" s="35">
        <v>525.96087646484375</v>
      </c>
      <c r="BE69" s="35">
        <v>2.7982432842254639</v>
      </c>
      <c r="BF69" s="33">
        <v>152</v>
      </c>
    </row>
    <row r="70" spans="1:58">
      <c r="A70" s="7">
        <v>69</v>
      </c>
      <c r="C70" s="11" t="s">
        <v>3</v>
      </c>
      <c r="D70" s="11" t="s">
        <v>7</v>
      </c>
      <c r="E70" s="11" t="s">
        <v>11</v>
      </c>
      <c r="F70" s="11" t="s">
        <v>18</v>
      </c>
      <c r="G70" s="11" t="s">
        <v>35</v>
      </c>
      <c r="H70" s="15" t="s">
        <v>117</v>
      </c>
      <c r="I70" s="11" t="s">
        <v>507</v>
      </c>
      <c r="J70" s="11">
        <v>63018000</v>
      </c>
      <c r="K70" s="11">
        <v>63018</v>
      </c>
      <c r="L70" s="12">
        <v>66108</v>
      </c>
      <c r="M70" s="12">
        <v>69086.8515625</v>
      </c>
      <c r="N70" s="13">
        <v>51.701999999999998</v>
      </c>
      <c r="P70" s="20">
        <v>66108</v>
      </c>
      <c r="Q70" s="20">
        <v>34068</v>
      </c>
      <c r="R70" s="20">
        <v>793</v>
      </c>
      <c r="S70" s="20">
        <v>793</v>
      </c>
      <c r="T70" s="20">
        <v>1858</v>
      </c>
      <c r="U70" s="20">
        <v>1858</v>
      </c>
      <c r="V70" s="21">
        <v>4.906004760414362E-3</v>
      </c>
      <c r="W70" s="21">
        <v>6.6216550767421722E-3</v>
      </c>
      <c r="X70" s="21">
        <v>1.4745888765901327E-3</v>
      </c>
      <c r="Y70" s="21">
        <v>3.3339792862534523E-3</v>
      </c>
      <c r="Z70" s="51">
        <f>bv_affected*V70+bv_idpcumul*W70+bv_htotalimput*X70+bv_hpartialimput*Y70</f>
        <v>3.9975301760947334E-3</v>
      </c>
      <c r="AA70" s="51">
        <f>100 * Z70 / MAX(magnitudescore)</f>
        <v>9.2968738595241476</v>
      </c>
      <c r="AC70" s="23">
        <v>0.95687997341156006</v>
      </c>
      <c r="AD70" s="23">
        <v>0.49311843514442444</v>
      </c>
      <c r="AE70" s="23">
        <v>0.18445999920368195</v>
      </c>
      <c r="AF70" s="23">
        <v>0.95687997341156006</v>
      </c>
      <c r="AG70" s="23">
        <v>0.18445999920368195</v>
      </c>
      <c r="AH70" s="23">
        <v>3.1674643978476524E-3</v>
      </c>
      <c r="AI70" s="23">
        <v>3.6976286210119724E-3</v>
      </c>
      <c r="AJ70" s="23">
        <v>1.2137672165408731E-3</v>
      </c>
      <c r="AK70" s="76">
        <f>bv_rimputAffect*AH70+bv_ratioIDP*AI70+bv_rimputDamaged*AJ70</f>
        <v>2.5582174352952276E-3</v>
      </c>
      <c r="AL70" s="76">
        <f>100 * AK70 / MAX(intensityscore)</f>
        <v>38.843026086918428</v>
      </c>
      <c r="AN70" s="25">
        <v>0.20500999689102173</v>
      </c>
      <c r="AO70" s="25">
        <v>1.5935963019728661E-3</v>
      </c>
      <c r="AP70" s="25">
        <v>9.0026616564897459</v>
      </c>
      <c r="AQ70" s="25">
        <v>2.5181837845593691E-3</v>
      </c>
      <c r="AR70" s="80">
        <f>bv_poverty*AO70+bv_TotalUW_Pc*AQ70</f>
        <v>1.9787794472184033E-3</v>
      </c>
      <c r="AS70" s="80">
        <f xml:space="preserve"> 100 * AR70 / MAX(preexistscore)</f>
        <v>29.429092776448201</v>
      </c>
      <c r="AU70" s="78">
        <f>AA70*AL70*AS70</f>
        <v>10627.396133270589</v>
      </c>
      <c r="AV70" s="78">
        <f>100 * AU70 / MAX(UnmetNeedsMuliplic)</f>
        <v>3.6104651031639214</v>
      </c>
      <c r="AW70" s="28">
        <f>IF(AV70&gt;0,LOG10(AV70),"")</f>
        <v>0.55756315169144044</v>
      </c>
      <c r="AX70" s="29">
        <f>RANK(AV70,UnmetNeedsMax100,0)</f>
        <v>129</v>
      </c>
      <c r="AY70" s="28">
        <f>IF(PERCENTRANK(UnmetNeedsMuliplic,AU70)&lt;0.95,AU70, PERCENTILE(UnmetNeedsMuliplic,0.95))</f>
        <v>10627.396133270589</v>
      </c>
      <c r="AZ70" s="28">
        <f xml:space="preserve"> 100 *AY70 / MAX(NeedsWinsor5High)</f>
        <v>20.729639246297552</v>
      </c>
      <c r="BA70" s="28">
        <v>5.280020460486412E-2</v>
      </c>
      <c r="BC70" s="34">
        <v>66108</v>
      </c>
      <c r="BD70" s="35">
        <v>715.59063720703125</v>
      </c>
      <c r="BE70" s="35">
        <v>3.8071210384368896</v>
      </c>
      <c r="BF70" s="33">
        <v>144</v>
      </c>
    </row>
    <row r="71" spans="1:58">
      <c r="A71" s="7">
        <v>70</v>
      </c>
      <c r="C71" s="11" t="s">
        <v>3</v>
      </c>
      <c r="D71" s="11" t="s">
        <v>7</v>
      </c>
      <c r="E71" s="11" t="s">
        <v>11</v>
      </c>
      <c r="F71" s="11" t="s">
        <v>18</v>
      </c>
      <c r="G71" s="11" t="s">
        <v>35</v>
      </c>
      <c r="H71" s="15" t="s">
        <v>118</v>
      </c>
      <c r="I71" s="11" t="s">
        <v>508</v>
      </c>
      <c r="J71" s="11">
        <v>63019000</v>
      </c>
      <c r="K71" s="11">
        <v>63019</v>
      </c>
      <c r="L71" s="12">
        <v>42666</v>
      </c>
      <c r="M71" s="12">
        <v>44588.546875</v>
      </c>
      <c r="N71" s="13">
        <v>21.199000000000002</v>
      </c>
      <c r="P71" s="20">
        <v>42666</v>
      </c>
      <c r="Q71" s="20">
        <v>41589</v>
      </c>
      <c r="R71" s="20">
        <v>5994</v>
      </c>
      <c r="S71" s="20">
        <v>5994</v>
      </c>
      <c r="T71" s="20">
        <v>3047</v>
      </c>
      <c r="U71" s="20">
        <v>3047</v>
      </c>
      <c r="V71" s="21">
        <v>3.1663279514759779E-3</v>
      </c>
      <c r="W71" s="21">
        <v>8.0834804102778435E-3</v>
      </c>
      <c r="X71" s="21">
        <v>1.1145884171128273E-2</v>
      </c>
      <c r="Y71" s="21">
        <v>5.4675107821822166E-3</v>
      </c>
      <c r="Z71" s="51">
        <f>bv_affected*V71+bv_idpcumul*W71+bv_htotalimput*X71+bv_hpartialimput*Y71</f>
        <v>6.3994371432112536E-3</v>
      </c>
      <c r="AA71" s="51">
        <f>100 * Z71 / MAX(magnitudescore)</f>
        <v>14.882879495986746</v>
      </c>
      <c r="AC71" s="23">
        <v>0.95687997341156006</v>
      </c>
      <c r="AD71" s="23">
        <v>0.93272829055786133</v>
      </c>
      <c r="AE71" s="23">
        <v>0.97474998235702515</v>
      </c>
      <c r="AF71" s="23">
        <v>0.95687997341156006</v>
      </c>
      <c r="AG71" s="23">
        <v>0.97474998235702515</v>
      </c>
      <c r="AH71" s="23">
        <v>3.1674643978476524E-3</v>
      </c>
      <c r="AI71" s="23">
        <v>6.9940253160893917E-3</v>
      </c>
      <c r="AJ71" s="23">
        <v>6.4139626920223236E-3</v>
      </c>
      <c r="AK71" s="76">
        <f>bv_rimputAffect*AH71+bv_ratioIDP*AI71+bv_rimputDamaged*AJ71</f>
        <v>5.773366630030796E-3</v>
      </c>
      <c r="AL71" s="76">
        <f>100 * AK71 / MAX(intensityscore)</f>
        <v>87.660660710707234</v>
      </c>
      <c r="AN71" s="25">
        <v>0.35932999849319458</v>
      </c>
      <c r="AO71" s="25">
        <v>2.7931660879403353E-3</v>
      </c>
      <c r="AP71" s="25">
        <v>13.863684321586833</v>
      </c>
      <c r="AQ71" s="25">
        <v>3.8778872694820166E-3</v>
      </c>
      <c r="AR71" s="80">
        <f>bv_poverty*AO71+bv_TotalUW_Pc*AQ71</f>
        <v>3.2450609321706E-3</v>
      </c>
      <c r="AS71" s="80">
        <f xml:space="preserve"> 100 * AR71 / MAX(preexistscore)</f>
        <v>48.2616692690641</v>
      </c>
      <c r="AU71" s="78">
        <f>AA71*AL71*AS71</f>
        <v>62964.251388265562</v>
      </c>
      <c r="AV71" s="78">
        <f>100 * AU71 / MAX(UnmetNeedsMuliplic)</f>
        <v>21.39096252114696</v>
      </c>
      <c r="AW71" s="28">
        <f>IF(AV71&gt;0,LOG10(AV71),"")</f>
        <v>1.3302303267977089</v>
      </c>
      <c r="AX71" s="29">
        <f>RANK(AV71,UnmetNeedsMax100,0)</f>
        <v>13</v>
      </c>
      <c r="AY71" s="28">
        <f>IF(PERCENTRANK(UnmetNeedsMuliplic,AU71)&lt;0.95,AU71, PERCENTILE(UnmetNeedsMuliplic,0.95))</f>
        <v>50468.394043135369</v>
      </c>
      <c r="AZ71" s="28">
        <f xml:space="preserve"> 100 *AY71 / MAX(NeedsWinsor5High)</f>
        <v>98.442891253383848</v>
      </c>
      <c r="BA71" s="28">
        <v>0.6183740496635437</v>
      </c>
      <c r="BC71" s="34">
        <v>42666</v>
      </c>
      <c r="BD71" s="35">
        <v>9480.400390625</v>
      </c>
      <c r="BE71" s="35">
        <v>50.438098907470703</v>
      </c>
      <c r="BF71" s="33">
        <v>9</v>
      </c>
    </row>
    <row r="72" spans="1:58">
      <c r="A72" s="7">
        <v>71</v>
      </c>
      <c r="C72" s="11" t="s">
        <v>3</v>
      </c>
      <c r="D72" s="11" t="s">
        <v>7</v>
      </c>
      <c r="E72" s="11" t="s">
        <v>11</v>
      </c>
      <c r="F72" s="11" t="s">
        <v>18</v>
      </c>
      <c r="G72" s="11" t="s">
        <v>35</v>
      </c>
      <c r="H72" s="15" t="s">
        <v>119</v>
      </c>
      <c r="I72" s="11" t="s">
        <v>509</v>
      </c>
      <c r="J72" s="11">
        <v>63020000</v>
      </c>
      <c r="K72" s="11">
        <v>63020</v>
      </c>
      <c r="L72" s="12">
        <v>32325</v>
      </c>
      <c r="M72" s="12">
        <v>33781.578125</v>
      </c>
      <c r="N72" s="13">
        <v>72.036000000000001</v>
      </c>
      <c r="P72" s="20">
        <v>1352</v>
      </c>
      <c r="Q72" s="20">
        <v>1352</v>
      </c>
      <c r="R72" s="20">
        <v>22</v>
      </c>
      <c r="S72" s="20">
        <v>22</v>
      </c>
      <c r="T72" s="20">
        <v>40</v>
      </c>
      <c r="U72" s="20">
        <v>40</v>
      </c>
      <c r="V72" s="21">
        <v>1.0033458238467574E-4</v>
      </c>
      <c r="W72" s="21">
        <v>2.6278258883394301E-4</v>
      </c>
      <c r="X72" s="21">
        <v>4.0909151721280068E-5</v>
      </c>
      <c r="Y72" s="21">
        <v>7.1775655669625849E-5</v>
      </c>
      <c r="Z72" s="51">
        <f>bv_affected*V72+bv_idpcumul*W72+bv_htotalimput*X72+bv_hpartialimput*Y72</f>
        <v>1.0632023888611003E-4</v>
      </c>
      <c r="AA72" s="51">
        <f>100 * Z72 / MAX(magnitudescore)</f>
        <v>0.24726413712885875</v>
      </c>
      <c r="AC72" s="23">
        <v>4.002000018954277E-2</v>
      </c>
      <c r="AD72" s="23">
        <v>4.0021814405918121E-2</v>
      </c>
      <c r="AE72" s="23">
        <v>0.21095000207424164</v>
      </c>
      <c r="AF72" s="23">
        <v>4.002000018954277E-2</v>
      </c>
      <c r="AG72" s="23">
        <v>0.21095000207424164</v>
      </c>
      <c r="AH72" s="23">
        <v>1.3247421884443611E-4</v>
      </c>
      <c r="AI72" s="23">
        <v>3.0010196496732533E-4</v>
      </c>
      <c r="AJ72" s="23">
        <v>1.3880743645131588E-3</v>
      </c>
      <c r="AK72" s="76">
        <f>bv_rimputAffect*AH72+bv_ratioIDP*AI72+bv_rimputDamaged*AJ72</f>
        <v>6.9610198971349754E-4</v>
      </c>
      <c r="AL72" s="76">
        <f>100 * AK72 / MAX(intensityscore)</f>
        <v>10.569354806416932</v>
      </c>
      <c r="AN72" s="25">
        <v>0.14882999658584595</v>
      </c>
      <c r="AO72" s="25">
        <v>1.1568944901227951E-3</v>
      </c>
      <c r="AP72" s="25">
        <v>7.2178477690288716</v>
      </c>
      <c r="AQ72" s="25">
        <v>2.0189438946545124E-3</v>
      </c>
      <c r="AR72" s="80">
        <f>bv_poverty*AO72+bv_TotalUW_Pc*AQ72</f>
        <v>1.5160242720507087E-3</v>
      </c>
      <c r="AS72" s="80">
        <f xml:space="preserve"> 100 * AR72 / MAX(preexistscore)</f>
        <v>22.546837656032793</v>
      </c>
      <c r="AU72" s="78">
        <f>AA72*AL72*AS72</f>
        <v>58.924410494154799</v>
      </c>
      <c r="AV72" s="78">
        <f>100 * AU72 / MAX(UnmetNeedsMuliplic)</f>
        <v>2.001849984189679E-2</v>
      </c>
      <c r="AW72" s="28">
        <f>IF(AV72&gt;0,LOG10(AV72),"")</f>
        <v>-1.6985684710523661</v>
      </c>
      <c r="AX72" s="29">
        <f>RANK(AV72,UnmetNeedsMax100,0)</f>
        <v>358</v>
      </c>
      <c r="AY72" s="28">
        <f>IF(PERCENTRANK(UnmetNeedsMuliplic,AU72)&lt;0.95,AU72, PERCENTILE(UnmetNeedsMuliplic,0.95))</f>
        <v>58.924410494154799</v>
      </c>
      <c r="AZ72" s="28">
        <f xml:space="preserve"> 100 *AY72 / MAX(NeedsWinsor5High)</f>
        <v>0.11493706991127908</v>
      </c>
      <c r="BA72" s="28">
        <v>9.9999997764825821E-3</v>
      </c>
      <c r="BC72" s="34">
        <v>1352</v>
      </c>
      <c r="BD72" s="35">
        <v>2.0121815204620361</v>
      </c>
      <c r="BE72" s="35">
        <v>1.0705308988690376E-2</v>
      </c>
      <c r="BF72" s="33">
        <v>374</v>
      </c>
    </row>
    <row r="73" spans="1:58">
      <c r="A73" s="7">
        <v>72</v>
      </c>
      <c r="C73" s="11" t="s">
        <v>3</v>
      </c>
      <c r="D73" s="11" t="s">
        <v>7</v>
      </c>
      <c r="E73" s="11" t="s">
        <v>11</v>
      </c>
      <c r="F73" s="11" t="s">
        <v>18</v>
      </c>
      <c r="G73" s="11" t="s">
        <v>35</v>
      </c>
      <c r="H73" s="15" t="s">
        <v>120</v>
      </c>
      <c r="I73" s="11" t="s">
        <v>510</v>
      </c>
      <c r="J73" s="11">
        <v>63021000</v>
      </c>
      <c r="K73" s="11">
        <v>63021</v>
      </c>
      <c r="L73" s="12">
        <v>31347</v>
      </c>
      <c r="M73" s="12">
        <v>32759.5078125</v>
      </c>
      <c r="N73" s="13">
        <v>66.078999999999994</v>
      </c>
      <c r="P73" s="20">
        <v>2000</v>
      </c>
      <c r="Q73" s="20">
        <v>2000</v>
      </c>
      <c r="R73" s="20">
        <v>153</v>
      </c>
      <c r="S73" s="20">
        <v>153</v>
      </c>
      <c r="T73" s="20">
        <v>515</v>
      </c>
      <c r="U73" s="20">
        <v>515</v>
      </c>
      <c r="V73" s="21">
        <v>1.4842393284197897E-4</v>
      </c>
      <c r="W73" s="21">
        <v>3.8873165613040328E-4</v>
      </c>
      <c r="X73" s="21">
        <v>2.8450455283746123E-4</v>
      </c>
      <c r="Y73" s="21">
        <v>9.2411157675087452E-4</v>
      </c>
      <c r="Z73" s="51">
        <f>bv_affected*V73+bv_idpcumul*W73+bv_htotalimput*X73+bv_hpartialimput*Y73</f>
        <v>4.2569333885476227E-4</v>
      </c>
      <c r="AA73" s="51">
        <f>100 * Z73 / MAX(magnitudescore)</f>
        <v>0.99001560959789159</v>
      </c>
      <c r="AC73" s="23">
        <v>6.1050001531839371E-2</v>
      </c>
      <c r="AD73" s="23">
        <v>6.1050977557897568E-2</v>
      </c>
      <c r="AE73" s="23">
        <v>1.5363999605178833</v>
      </c>
      <c r="AF73" s="23">
        <v>6.1050001531839371E-2</v>
      </c>
      <c r="AG73" s="23">
        <v>1</v>
      </c>
      <c r="AH73" s="23">
        <v>2.0208772912155837E-4</v>
      </c>
      <c r="AI73" s="23">
        <v>4.5778826461173594E-4</v>
      </c>
      <c r="AJ73" s="23">
        <v>6.580110639333725E-3</v>
      </c>
      <c r="AK73" s="76">
        <f>bv_rimputAffect*AH73+bv_ratioIDP*AI73+bv_rimputDamaged*AJ73</f>
        <v>2.8634502092376351E-3</v>
      </c>
      <c r="AL73" s="76">
        <f>100 * AK73 / MAX(intensityscore)</f>
        <v>43.477567481738994</v>
      </c>
      <c r="AN73" s="25">
        <v>0.28602999448776245</v>
      </c>
      <c r="AO73" s="25">
        <v>2.223385963588953E-3</v>
      </c>
      <c r="AP73" s="25">
        <v>13.121546961325967</v>
      </c>
      <c r="AQ73" s="25">
        <v>3.6702998913824558E-3</v>
      </c>
      <c r="AR73" s="80">
        <f>bv_poverty*AO73+bv_TotalUW_Pc*AQ73</f>
        <v>2.8261703059077265E-3</v>
      </c>
      <c r="AS73" s="80">
        <f xml:space="preserve"> 100 * AR73 / MAX(preexistscore)</f>
        <v>42.031782901079218</v>
      </c>
      <c r="AU73" s="78">
        <f>AA73*AL73*AS73</f>
        <v>1809.1938062834165</v>
      </c>
      <c r="AV73" s="78">
        <f>100 * AU73 / MAX(UnmetNeedsMuliplic)</f>
        <v>0.61464078505525188</v>
      </c>
      <c r="AW73" s="28">
        <f>IF(AV73&gt;0,LOG10(AV73),"")</f>
        <v>-0.21137862511323166</v>
      </c>
      <c r="AX73" s="29">
        <f>RANK(AV73,UnmetNeedsMax100,0)</f>
        <v>211</v>
      </c>
      <c r="AY73" s="28">
        <f>IF(PERCENTRANK(UnmetNeedsMuliplic,AU73)&lt;0.95,AU73, PERCENTILE(UnmetNeedsMuliplic,0.95))</f>
        <v>1809.1938062834165</v>
      </c>
      <c r="AZ73" s="28">
        <f xml:space="preserve"> 100 *AY73 / MAX(NeedsWinsor5High)</f>
        <v>3.5289862597179109</v>
      </c>
      <c r="BA73" s="28">
        <v>2.1483838558197021E-2</v>
      </c>
      <c r="BC73" s="34">
        <v>2000</v>
      </c>
      <c r="BD73" s="35">
        <v>12.290044784545898</v>
      </c>
      <c r="BE73" s="35">
        <v>6.5386109054088593E-2</v>
      </c>
      <c r="BF73" s="33">
        <v>344</v>
      </c>
    </row>
    <row r="74" spans="1:58">
      <c r="A74" s="7">
        <v>73</v>
      </c>
      <c r="C74" s="11" t="s">
        <v>3</v>
      </c>
      <c r="D74" s="11" t="s">
        <v>7</v>
      </c>
      <c r="E74" s="11" t="s">
        <v>11</v>
      </c>
      <c r="F74" s="11" t="s">
        <v>18</v>
      </c>
      <c r="G74" s="11" t="s">
        <v>35</v>
      </c>
      <c r="H74" s="15" t="s">
        <v>121</v>
      </c>
      <c r="I74" s="11" t="s">
        <v>511</v>
      </c>
      <c r="J74" s="11">
        <v>63022000</v>
      </c>
      <c r="K74" s="11">
        <v>63022</v>
      </c>
      <c r="L74" s="12">
        <v>424619</v>
      </c>
      <c r="M74" s="12">
        <v>443752.5</v>
      </c>
      <c r="N74" s="13">
        <v>65.864999999999995</v>
      </c>
      <c r="P74" s="20">
        <v>28700</v>
      </c>
      <c r="Q74" s="20">
        <v>28700</v>
      </c>
      <c r="R74" s="20">
        <v>73</v>
      </c>
      <c r="S74" s="20">
        <v>73</v>
      </c>
      <c r="T74" s="20">
        <v>121</v>
      </c>
      <c r="U74" s="20">
        <v>121</v>
      </c>
      <c r="V74" s="21">
        <v>2.1298835054039955E-3</v>
      </c>
      <c r="W74" s="21">
        <v>5.5782990530133247E-3</v>
      </c>
      <c r="X74" s="21">
        <v>1.3574400509241968E-4</v>
      </c>
      <c r="Y74" s="21">
        <v>2.1712137095164508E-4</v>
      </c>
      <c r="Z74" s="51">
        <f>bv_affected*V74+bv_idpcumul*W74+bv_htotalimput*X74+bv_hpartialimput*Y74</f>
        <v>1.7435103414463814E-3</v>
      </c>
      <c r="AA74" s="51">
        <f>100 * Z74 / MAX(magnitudescore)</f>
        <v>4.0548025913935604</v>
      </c>
      <c r="AC74" s="23">
        <v>6.4680002629756927E-2</v>
      </c>
      <c r="AD74" s="23">
        <v>6.4675688743591309E-2</v>
      </c>
      <c r="AE74" s="23">
        <v>3.109000064432621E-2</v>
      </c>
      <c r="AF74" s="23">
        <v>6.4680002629756927E-2</v>
      </c>
      <c r="AG74" s="23">
        <v>3.109000064432621E-2</v>
      </c>
      <c r="AH74" s="23">
        <v>2.1410375484265387E-4</v>
      </c>
      <c r="AI74" s="23">
        <v>4.8496804083697498E-4</v>
      </c>
      <c r="AJ74" s="23">
        <v>2.0457564096432179E-4</v>
      </c>
      <c r="AK74" s="76">
        <f>bv_rimputAffect*AH74+bv_ratioIDP*AI74+bv_rimputDamaged*AJ74</f>
        <v>3.0194481607904891E-4</v>
      </c>
      <c r="AL74" s="76">
        <f>100 * AK74 / MAX(intensityscore)</f>
        <v>4.584618260337507</v>
      </c>
      <c r="AN74" s="25">
        <v>0.14120000600814819</v>
      </c>
      <c r="AO74" s="25">
        <v>1.0975846089422703E-3</v>
      </c>
      <c r="AP74" s="25">
        <v>3.6903880723273765</v>
      </c>
      <c r="AQ74" s="25">
        <v>1.0322587331756949E-3</v>
      </c>
      <c r="AR74" s="80">
        <f>bv_poverty*AO74+bv_TotalUW_Pc*AQ74</f>
        <v>1.0703698490979151E-3</v>
      </c>
      <c r="AS74" s="80">
        <f xml:space="preserve"> 100 * AR74 / MAX(preexistscore)</f>
        <v>15.918910840970877</v>
      </c>
      <c r="AU74" s="78">
        <f>AA74*AL74*AS74</f>
        <v>295.92812711729482</v>
      </c>
      <c r="AV74" s="78">
        <f>100 * AU74 / MAX(UnmetNeedsMuliplic)</f>
        <v>0.10053621438432607</v>
      </c>
      <c r="AW74" s="28">
        <f>IF(AV74&gt;0,LOG10(AV74),"")</f>
        <v>-0.99767747183273525</v>
      </c>
      <c r="AX74" s="29">
        <f>RANK(AV74,UnmetNeedsMax100,0)</f>
        <v>331</v>
      </c>
      <c r="AY74" s="28">
        <f>IF(PERCENTRANK(UnmetNeedsMuliplic,AU74)&lt;0.95,AU74, PERCENTILE(UnmetNeedsMuliplic,0.95))</f>
        <v>295.92812711729482</v>
      </c>
      <c r="AZ74" s="28">
        <f xml:space="preserve"> 100 *AY74 / MAX(NeedsWinsor5High)</f>
        <v>0.57723295914124484</v>
      </c>
      <c r="BA74" s="28">
        <v>9.9999997764825821E-3</v>
      </c>
      <c r="BC74" s="34">
        <v>28700</v>
      </c>
      <c r="BD74" s="35">
        <v>40.524402618408203</v>
      </c>
      <c r="BE74" s="35">
        <v>0.21559993922710419</v>
      </c>
      <c r="BF74" s="33">
        <v>312</v>
      </c>
    </row>
    <row r="75" spans="1:58">
      <c r="A75" s="7">
        <v>74</v>
      </c>
      <c r="C75" s="11" t="s">
        <v>3</v>
      </c>
      <c r="D75" s="11" t="s">
        <v>7</v>
      </c>
      <c r="E75" s="11" t="s">
        <v>11</v>
      </c>
      <c r="F75" s="11" t="s">
        <v>18</v>
      </c>
      <c r="G75" s="11" t="s">
        <v>35</v>
      </c>
      <c r="H75" s="15" t="s">
        <v>122</v>
      </c>
      <c r="I75" s="11" t="s">
        <v>512</v>
      </c>
      <c r="J75" s="11">
        <v>63023000</v>
      </c>
      <c r="K75" s="11">
        <v>63023</v>
      </c>
      <c r="L75" s="12">
        <v>63031</v>
      </c>
      <c r="M75" s="12">
        <v>65871.203125</v>
      </c>
      <c r="N75" s="13">
        <v>37.459000000000003</v>
      </c>
      <c r="P75" s="20">
        <v>63031</v>
      </c>
      <c r="Q75" s="20">
        <v>16850</v>
      </c>
      <c r="R75" s="20">
        <v>536</v>
      </c>
      <c r="S75" s="20">
        <v>536</v>
      </c>
      <c r="T75" s="20">
        <v>2605</v>
      </c>
      <c r="U75" s="20">
        <v>2605</v>
      </c>
      <c r="V75" s="21">
        <v>4.6776547096669674E-3</v>
      </c>
      <c r="W75" s="21">
        <v>3.2750642858445644E-3</v>
      </c>
      <c r="X75" s="21">
        <v>9.9669559858739376E-4</v>
      </c>
      <c r="Y75" s="21">
        <v>4.6743899583816528E-3</v>
      </c>
      <c r="Z75" s="51">
        <f>bv_affected*V75+bv_idpcumul*W75+bv_htotalimput*X75+bv_hpartialimput*Y75</f>
        <v>3.6120058557251467E-3</v>
      </c>
      <c r="AA75" s="51">
        <f>100 * Z75 / MAX(magnitudescore)</f>
        <v>8.4002775066840361</v>
      </c>
      <c r="AC75" s="23">
        <v>0.95687997341156006</v>
      </c>
      <c r="AD75" s="23">
        <v>0.2558022141456604</v>
      </c>
      <c r="AE75" s="23">
        <v>0.22923000156879425</v>
      </c>
      <c r="AF75" s="23">
        <v>0.95687997341156006</v>
      </c>
      <c r="AG75" s="23">
        <v>0.22923000156879425</v>
      </c>
      <c r="AH75" s="23">
        <v>3.1674643978476524E-3</v>
      </c>
      <c r="AI75" s="23">
        <v>1.9181225216016173E-3</v>
      </c>
      <c r="AJ75" s="23">
        <v>1.5083587495610118E-3</v>
      </c>
      <c r="AK75" s="76">
        <f>bv_rimputAffect*AH75+bv_ratioIDP*AI75+bv_rimputDamaged*AJ75</f>
        <v>2.0747812225250526E-3</v>
      </c>
      <c r="AL75" s="76">
        <f>100 * AK75 / MAX(intensityscore)</f>
        <v>31.502709675609989</v>
      </c>
      <c r="AN75" s="25">
        <v>0.27590999007225037</v>
      </c>
      <c r="AO75" s="25">
        <v>2.1447204053401947E-3</v>
      </c>
      <c r="AP75" s="25">
        <v>11.53169014084507</v>
      </c>
      <c r="AQ75" s="25">
        <v>3.2255924306809902E-3</v>
      </c>
      <c r="AR75" s="80">
        <f>bv_poverty*AO75+bv_TotalUW_Pc*AQ75</f>
        <v>2.5950116910971703E-3</v>
      </c>
      <c r="AS75" s="80">
        <f xml:space="preserve"> 100 * AR75 / MAX(preexistscore)</f>
        <v>38.593911979740369</v>
      </c>
      <c r="AU75" s="78">
        <f>AA75*AL75*AS75</f>
        <v>10213.164952667721</v>
      </c>
      <c r="AV75" s="78">
        <f>100 * AU75 / MAX(UnmetNeedsMuliplic)</f>
        <v>3.4697375718425887</v>
      </c>
      <c r="AW75" s="28">
        <f>IF(AV75&gt;0,LOG10(AV75),"")</f>
        <v>0.54029662885122998</v>
      </c>
      <c r="AX75" s="29">
        <f>RANK(AV75,UnmetNeedsMax100,0)</f>
        <v>132</v>
      </c>
      <c r="AY75" s="28">
        <f>IF(PERCENTRANK(UnmetNeedsMuliplic,AU75)&lt;0.95,AU75, PERCENTILE(UnmetNeedsMuliplic,0.95))</f>
        <v>10213.164952667721</v>
      </c>
      <c r="AZ75" s="28">
        <f xml:space="preserve"> 100 *AY75 / MAX(NeedsWinsor5High)</f>
        <v>19.921646128248344</v>
      </c>
      <c r="BA75" s="28">
        <v>3.7430621683597565E-2</v>
      </c>
      <c r="BC75" s="34">
        <v>63031</v>
      </c>
      <c r="BD75" s="35">
        <v>650.9515380859375</v>
      </c>
      <c r="BE75" s="35">
        <v>3.4632251262664795</v>
      </c>
      <c r="BF75" s="33">
        <v>146</v>
      </c>
    </row>
    <row r="76" spans="1:58">
      <c r="A76" s="7">
        <v>75</v>
      </c>
      <c r="C76" s="11" t="s">
        <v>3</v>
      </c>
      <c r="D76" s="11" t="s">
        <v>7</v>
      </c>
      <c r="E76" s="11" t="s">
        <v>11</v>
      </c>
      <c r="F76" s="11" t="s">
        <v>18</v>
      </c>
      <c r="G76" s="11" t="s">
        <v>35</v>
      </c>
      <c r="H76" s="15" t="s">
        <v>123</v>
      </c>
      <c r="I76" s="11" t="s">
        <v>513</v>
      </c>
      <c r="J76" s="11">
        <v>63025000</v>
      </c>
      <c r="K76" s="11">
        <v>63025</v>
      </c>
      <c r="L76" s="12">
        <v>69023</v>
      </c>
      <c r="M76" s="12">
        <v>72133.203125</v>
      </c>
      <c r="N76" s="13">
        <v>25.085999999999999</v>
      </c>
      <c r="P76" s="20">
        <v>69023</v>
      </c>
      <c r="Q76" s="20">
        <v>30775</v>
      </c>
      <c r="R76" s="20">
        <v>2382</v>
      </c>
      <c r="S76" s="20">
        <v>2382</v>
      </c>
      <c r="T76" s="20">
        <v>5224</v>
      </c>
      <c r="U76" s="20">
        <v>5224</v>
      </c>
      <c r="V76" s="21">
        <v>5.1223328337073326E-3</v>
      </c>
      <c r="W76" s="21">
        <v>5.9816082939505577E-3</v>
      </c>
      <c r="X76" s="21">
        <v>4.4293450191617012E-3</v>
      </c>
      <c r="Y76" s="21">
        <v>9.373900480568409E-3</v>
      </c>
      <c r="Z76" s="51">
        <f>bv_affected*V76+bv_idpcumul*W76+bv_htotalimput*X76+bv_hpartialimput*Y76</f>
        <v>6.2408768597990273E-3</v>
      </c>
      <c r="AA76" s="51">
        <f>100 * Z76 / MAX(magnitudescore)</f>
        <v>14.514123066622162</v>
      </c>
      <c r="AC76" s="23">
        <v>0.95687997341156006</v>
      </c>
      <c r="AD76" s="23">
        <v>0.42664125561714172</v>
      </c>
      <c r="AE76" s="23">
        <v>0.50690001249313354</v>
      </c>
      <c r="AF76" s="23">
        <v>0.95687997341156006</v>
      </c>
      <c r="AG76" s="23">
        <v>0.50690001249313354</v>
      </c>
      <c r="AH76" s="23">
        <v>3.1674643978476524E-3</v>
      </c>
      <c r="AI76" s="23">
        <v>3.1991521827876568E-3</v>
      </c>
      <c r="AJ76" s="23">
        <v>3.3354582265019417E-3</v>
      </c>
      <c r="AK76" s="76">
        <f>bv_rimputAffect*AH76+bv_ratioIDP*AI76+bv_rimputDamaged*AJ76</f>
        <v>3.2460098216775804E-3</v>
      </c>
      <c r="AL76" s="76">
        <f>100 * AK76 / MAX(intensityscore)</f>
        <v>49.286210953864853</v>
      </c>
      <c r="AN76" s="25">
        <v>0.34907999634742737</v>
      </c>
      <c r="AO76" s="25">
        <v>2.7134900446981192E-3</v>
      </c>
      <c r="AP76" s="25">
        <v>4.845870861347203</v>
      </c>
      <c r="AQ76" s="25">
        <v>1.3554651523008943E-3</v>
      </c>
      <c r="AR76" s="80">
        <f>bv_poverty*AO76+bv_TotalUW_Pc*AQ76</f>
        <v>2.1477368745254355E-3</v>
      </c>
      <c r="AS76" s="80">
        <f xml:space="preserve"> 100 * AR76 / MAX(preexistscore)</f>
        <v>31.941886109974192</v>
      </c>
      <c r="AU76" s="78">
        <f>AA76*AL76*AS76</f>
        <v>22849.50465429754</v>
      </c>
      <c r="AV76" s="78">
        <f>100 * AU76 / MAX(UnmetNeedsMuliplic)</f>
        <v>7.762704819165732</v>
      </c>
      <c r="AW76" s="28">
        <f>IF(AV76&gt;0,LOG10(AV76),"")</f>
        <v>0.89001307220685333</v>
      </c>
      <c r="AX76" s="29">
        <f>RANK(AV76,UnmetNeedsMax100,0)</f>
        <v>73</v>
      </c>
      <c r="AY76" s="28">
        <f>IF(PERCENTRANK(UnmetNeedsMuliplic,AU76)&lt;0.95,AU76, PERCENTILE(UnmetNeedsMuliplic,0.95))</f>
        <v>22849.50465429754</v>
      </c>
      <c r="AZ76" s="28">
        <f xml:space="preserve"> 100 *AY76 / MAX(NeedsWinsor5High)</f>
        <v>44.5699005194055</v>
      </c>
      <c r="BA76" s="28">
        <v>0.15190230309963226</v>
      </c>
      <c r="BC76" s="34">
        <v>69023</v>
      </c>
      <c r="BD76" s="35">
        <v>3660.017333984375</v>
      </c>
      <c r="BE76" s="35">
        <v>19.472208023071289</v>
      </c>
      <c r="BF76" s="33">
        <v>79</v>
      </c>
    </row>
    <row r="77" spans="1:58">
      <c r="A77" s="7">
        <v>76</v>
      </c>
      <c r="C77" s="11" t="s">
        <v>3</v>
      </c>
      <c r="D77" s="11" t="s">
        <v>7</v>
      </c>
      <c r="E77" s="11" t="s">
        <v>11</v>
      </c>
      <c r="F77" s="11" t="s">
        <v>18</v>
      </c>
      <c r="G77" s="11" t="s">
        <v>35</v>
      </c>
      <c r="H77" s="15" t="s">
        <v>124</v>
      </c>
      <c r="I77" s="11" t="s">
        <v>514</v>
      </c>
      <c r="J77" s="11">
        <v>63026000</v>
      </c>
      <c r="K77" s="11">
        <v>63026</v>
      </c>
      <c r="L77" s="12">
        <v>29438</v>
      </c>
      <c r="M77" s="12">
        <v>30764.486328125</v>
      </c>
      <c r="N77" s="13">
        <v>57.832000000000001</v>
      </c>
      <c r="P77" s="20">
        <v>13378</v>
      </c>
      <c r="Q77" s="20">
        <v>13378</v>
      </c>
      <c r="R77" s="20">
        <v>249</v>
      </c>
      <c r="S77" s="20">
        <v>249</v>
      </c>
      <c r="T77" s="20">
        <v>290</v>
      </c>
      <c r="U77" s="20">
        <v>290</v>
      </c>
      <c r="V77" s="21">
        <v>9.9280767608433962E-4</v>
      </c>
      <c r="W77" s="21">
        <v>2.6002260856330395E-3</v>
      </c>
      <c r="X77" s="21">
        <v>4.63017204310745E-4</v>
      </c>
      <c r="Y77" s="21">
        <v>5.2037351997569203E-4</v>
      </c>
      <c r="Z77" s="51">
        <f>bv_affected*V77+bv_idpcumul*W77+bv_htotalimput*X77+bv_hpartialimput*Y77</f>
        <v>1.0146324742469006E-3</v>
      </c>
      <c r="AA77" s="51">
        <f>100 * Z77 / MAX(magnitudescore)</f>
        <v>2.3596845330297205</v>
      </c>
      <c r="AC77" s="23">
        <v>0.43485000729560852</v>
      </c>
      <c r="AD77" s="23">
        <v>0.43485206365585327</v>
      </c>
      <c r="AE77" s="23">
        <v>0.18533000349998474</v>
      </c>
      <c r="AF77" s="23">
        <v>0.43485000729560852</v>
      </c>
      <c r="AG77" s="23">
        <v>0.18533000349998474</v>
      </c>
      <c r="AH77" s="23">
        <v>1.4394406462088227E-3</v>
      </c>
      <c r="AI77" s="23">
        <v>3.2607205212116241E-3</v>
      </c>
      <c r="AJ77" s="23">
        <v>1.2194919399917126E-3</v>
      </c>
      <c r="AK77" s="76">
        <f>bv_rimputAffect*AH77+bv_ratioIDP*AI77+bv_rimputDamaged*AJ77</f>
        <v>1.9671505911974235E-3</v>
      </c>
      <c r="AL77" s="76">
        <f>100 * AK77 / MAX(intensityscore)</f>
        <v>29.868486031157293</v>
      </c>
      <c r="AN77" s="25">
        <v>0.11693000048398972</v>
      </c>
      <c r="AO77" s="25">
        <v>9.089274681173265E-4</v>
      </c>
      <c r="AP77" s="25">
        <v>12.167300380228136</v>
      </c>
      <c r="AQ77" s="25">
        <v>3.4033823758363724E-3</v>
      </c>
      <c r="AR77" s="80">
        <f>bv_poverty*AO77+bv_TotalUW_Pc*AQ77</f>
        <v>1.9481173826730812E-3</v>
      </c>
      <c r="AS77" s="80">
        <f xml:space="preserve"> 100 * AR77 / MAX(preexistscore)</f>
        <v>28.973075940670881</v>
      </c>
      <c r="AU77" s="78">
        <f>AA77*AL77*AS77</f>
        <v>2042.0283176615183</v>
      </c>
      <c r="AV77" s="78">
        <f>100 * AU77 / MAX(UnmetNeedsMuliplic)</f>
        <v>0.6937420877262902</v>
      </c>
      <c r="AW77" s="28">
        <f>IF(AV77&gt;0,LOG10(AV77),"")</f>
        <v>-0.15880195706048467</v>
      </c>
      <c r="AX77" s="29">
        <f>RANK(AV77,UnmetNeedsMax100,0)</f>
        <v>204</v>
      </c>
      <c r="AY77" s="28">
        <f>IF(PERCENTRANK(UnmetNeedsMuliplic,AU77)&lt;0.95,AU77, PERCENTILE(UnmetNeedsMuliplic,0.95))</f>
        <v>2042.0283176615183</v>
      </c>
      <c r="AZ77" s="28">
        <f xml:space="preserve"> 100 *AY77 / MAX(NeedsWinsor5High)</f>
        <v>3.9831497598292618</v>
      </c>
      <c r="BA77" s="28">
        <v>3.7231240421533585E-2</v>
      </c>
      <c r="BC77" s="34">
        <v>13378</v>
      </c>
      <c r="BD77" s="35">
        <v>58.240440368652344</v>
      </c>
      <c r="BE77" s="35">
        <v>0.30985370278358459</v>
      </c>
      <c r="BF77" s="33">
        <v>285</v>
      </c>
    </row>
    <row r="78" spans="1:58">
      <c r="A78" s="7">
        <v>77</v>
      </c>
      <c r="C78" s="11" t="s">
        <v>3</v>
      </c>
      <c r="D78" s="11" t="s">
        <v>7</v>
      </c>
      <c r="E78" s="11" t="s">
        <v>11</v>
      </c>
      <c r="F78" s="11" t="s">
        <v>18</v>
      </c>
      <c r="G78" s="11" t="s">
        <v>35</v>
      </c>
      <c r="H78" s="15" t="s">
        <v>125</v>
      </c>
      <c r="I78" s="11" t="s">
        <v>515</v>
      </c>
      <c r="J78" s="11">
        <v>63027000</v>
      </c>
      <c r="K78" s="11">
        <v>63027</v>
      </c>
      <c r="L78" s="12">
        <v>27441</v>
      </c>
      <c r="M78" s="12">
        <v>28677.501953125</v>
      </c>
      <c r="N78" s="13">
        <v>6.4909999999999997</v>
      </c>
      <c r="P78" s="20">
        <v>27441</v>
      </c>
      <c r="Q78" s="20">
        <v>27368</v>
      </c>
      <c r="R78" s="20">
        <v>4082</v>
      </c>
      <c r="S78" s="20">
        <v>4082</v>
      </c>
      <c r="T78" s="20">
        <v>1785</v>
      </c>
      <c r="U78" s="20">
        <v>1785</v>
      </c>
      <c r="V78" s="21">
        <v>2.0364506635814905E-3</v>
      </c>
      <c r="W78" s="21">
        <v>5.319403950124979E-3</v>
      </c>
      <c r="X78" s="21">
        <v>7.5905066914856434E-3</v>
      </c>
      <c r="Y78" s="21">
        <v>3.2029887661337852E-3</v>
      </c>
      <c r="Z78" s="51">
        <f>bv_affected*V78+bv_idpcumul*W78+bv_htotalimput*X78+bv_hpartialimput*Y78</f>
        <v>4.1477161485468962E-3</v>
      </c>
      <c r="AA78" s="51">
        <f>100 * Z78 / MAX(magnitudescore)</f>
        <v>9.6461545353042499</v>
      </c>
      <c r="AC78" s="23">
        <v>0.95687997341156006</v>
      </c>
      <c r="AD78" s="23">
        <v>0.95433694124221802</v>
      </c>
      <c r="AE78" s="23">
        <v>0.98350000381469727</v>
      </c>
      <c r="AF78" s="23">
        <v>0.95687997341156006</v>
      </c>
      <c r="AG78" s="23">
        <v>0.98350000381469727</v>
      </c>
      <c r="AH78" s="23">
        <v>3.1674643978476524E-3</v>
      </c>
      <c r="AI78" s="23">
        <v>7.1560568176209927E-3</v>
      </c>
      <c r="AJ78" s="23">
        <v>6.4715389162302017E-3</v>
      </c>
      <c r="AK78" s="76">
        <f>bv_rimputAffect*AH78+bv_ratioIDP*AI78+bv_rimputDamaged*AJ78</f>
        <v>5.8514578150119633E-3</v>
      </c>
      <c r="AL78" s="76">
        <f>100 * AK78 / MAX(intensityscore)</f>
        <v>88.846368341939836</v>
      </c>
      <c r="AN78" s="25">
        <v>0.33893001079559326</v>
      </c>
      <c r="AO78" s="25">
        <v>2.634591655805707E-3</v>
      </c>
      <c r="AP78" s="25">
        <v>12.615069894306172</v>
      </c>
      <c r="AQ78" s="25">
        <v>3.5286303609609604E-3</v>
      </c>
      <c r="AR78" s="80">
        <f>bv_poverty*AO78+bv_TotalUW_Pc*AQ78</f>
        <v>3.0070481803733855E-3</v>
      </c>
      <c r="AS78" s="80">
        <f xml:space="preserve"> 100 * AR78 / MAX(preexistscore)</f>
        <v>44.721861250305729</v>
      </c>
      <c r="AU78" s="78">
        <f>AA78*AL78*AS78</f>
        <v>38327.788867541902</v>
      </c>
      <c r="AV78" s="78">
        <f>100 * AU78 / MAX(UnmetNeedsMuliplic)</f>
        <v>13.021171174232663</v>
      </c>
      <c r="AW78" s="28">
        <f>IF(AV78&gt;0,LOG10(AV78),"")</f>
        <v>1.1146500481055706</v>
      </c>
      <c r="AX78" s="29">
        <f>RANK(AV78,UnmetNeedsMax100,0)</f>
        <v>31</v>
      </c>
      <c r="AY78" s="28">
        <f>IF(PERCENTRANK(UnmetNeedsMuliplic,AU78)&lt;0.95,AU78, PERCENTILE(UnmetNeedsMuliplic,0.95))</f>
        <v>38327.788867541902</v>
      </c>
      <c r="AZ78" s="28">
        <f xml:space="preserve"> 100 *AY78 / MAX(NeedsWinsor5High)</f>
        <v>74.761609181485213</v>
      </c>
      <c r="BA78" s="28">
        <v>0.65477108955383301</v>
      </c>
      <c r="BC78" s="34">
        <v>27441</v>
      </c>
      <c r="BD78" s="35">
        <v>6089.75</v>
      </c>
      <c r="BE78" s="35">
        <v>32.398994445800781</v>
      </c>
      <c r="BF78" s="33">
        <v>35</v>
      </c>
    </row>
    <row r="79" spans="1:58">
      <c r="A79" s="7">
        <v>78</v>
      </c>
      <c r="C79" s="11" t="s">
        <v>3</v>
      </c>
      <c r="D79" s="11" t="s">
        <v>7</v>
      </c>
      <c r="E79" s="11" t="s">
        <v>11</v>
      </c>
      <c r="F79" s="11" t="s">
        <v>18</v>
      </c>
      <c r="G79" s="11" t="s">
        <v>35</v>
      </c>
      <c r="H79" s="15" t="s">
        <v>126</v>
      </c>
      <c r="I79" s="11" t="s">
        <v>516</v>
      </c>
      <c r="J79" s="11">
        <v>63028000</v>
      </c>
      <c r="K79" s="11">
        <v>63028</v>
      </c>
      <c r="L79" s="12">
        <v>47522</v>
      </c>
      <c r="M79" s="12">
        <v>49663.359375</v>
      </c>
      <c r="N79" s="13">
        <v>59.710999999999999</v>
      </c>
      <c r="P79" s="20">
        <v>651</v>
      </c>
      <c r="Q79" s="20">
        <v>651</v>
      </c>
      <c r="R79" s="20">
        <v>55</v>
      </c>
      <c r="S79" s="20">
        <v>55</v>
      </c>
      <c r="T79" s="20">
        <v>80</v>
      </c>
      <c r="U79" s="20">
        <v>80</v>
      </c>
      <c r="V79" s="21">
        <v>4.8311991122318432E-5</v>
      </c>
      <c r="W79" s="21">
        <v>1.265321479877457E-4</v>
      </c>
      <c r="X79" s="21">
        <v>1.0227287566522136E-4</v>
      </c>
      <c r="Y79" s="21">
        <v>1.435513113392517E-4</v>
      </c>
      <c r="Z79" s="51">
        <f>bv_affected*V79+bv_idpcumul*W79+bv_htotalimput*X79+bv_hpartialimput*Y79</f>
        <v>9.8871998001050096E-5</v>
      </c>
      <c r="AA79" s="51">
        <f>100 * Z79 / MAX(magnitudescore)</f>
        <v>0.22994210253914119</v>
      </c>
      <c r="AC79" s="23">
        <v>1.310999970883131E-2</v>
      </c>
      <c r="AD79" s="23">
        <v>1.3108255341649055E-2</v>
      </c>
      <c r="AE79" s="23">
        <v>0.95392000675201416</v>
      </c>
      <c r="AF79" s="23">
        <v>1.310999970883131E-2</v>
      </c>
      <c r="AG79" s="23">
        <v>0.95392000675201416</v>
      </c>
      <c r="AH79" s="23">
        <v>4.3396725232014433E-5</v>
      </c>
      <c r="AI79" s="23">
        <v>9.8291719041299075E-5</v>
      </c>
      <c r="AJ79" s="23">
        <v>6.276899017393589E-3</v>
      </c>
      <c r="AK79" s="76">
        <f>bv_rimputAffect*AH79+bv_ratioIDP*AI79+bv_rimputDamaged*AJ79</f>
        <v>2.5784435559820852E-3</v>
      </c>
      <c r="AL79" s="76">
        <f>100 * AK79 / MAX(intensityscore)</f>
        <v>39.150132012567049</v>
      </c>
      <c r="AN79" s="25">
        <v>0.27204000949859619</v>
      </c>
      <c r="AO79" s="25">
        <v>2.1146382205188274E-3</v>
      </c>
      <c r="AP79" s="25">
        <v>6.4821428571428568</v>
      </c>
      <c r="AQ79" s="25">
        <v>1.8131557153537869E-3</v>
      </c>
      <c r="AR79" s="80">
        <f>bv_poverty*AO79+bv_TotalUW_Pc*AQ79</f>
        <v>1.9890406088670714E-3</v>
      </c>
      <c r="AS79" s="80">
        <f xml:space="preserve"> 100 * AR79 / MAX(preexistscore)</f>
        <v>29.581700323781117</v>
      </c>
      <c r="AU79" s="78">
        <f>AA79*AL79*AS79</f>
        <v>266.30226611138465</v>
      </c>
      <c r="AV79" s="78">
        <f>100 * AU79 / MAX(UnmetNeedsMuliplic)</f>
        <v>9.0471365387292835E-2</v>
      </c>
      <c r="AW79" s="28">
        <f>IF(AV79&gt;0,LOG10(AV79),"")</f>
        <v>-1.0434888552929817</v>
      </c>
      <c r="AX79" s="29">
        <f>RANK(AV79,UnmetNeedsMax100,0)</f>
        <v>336</v>
      </c>
      <c r="AY79" s="28">
        <f>IF(PERCENTRANK(UnmetNeedsMuliplic,AU79)&lt;0.95,AU79, PERCENTILE(UnmetNeedsMuliplic,0.95))</f>
        <v>266.30226611138465</v>
      </c>
      <c r="AZ79" s="28">
        <f xml:space="preserve"> 100 *AY79 / MAX(NeedsWinsor5High)</f>
        <v>0.51944519972096326</v>
      </c>
      <c r="BA79" s="28">
        <v>9.9999997764825821E-3</v>
      </c>
      <c r="BC79" s="34">
        <v>651</v>
      </c>
      <c r="BD79" s="35">
        <v>1.7709804773330688</v>
      </c>
      <c r="BE79" s="35">
        <v>9.4220591709017754E-3</v>
      </c>
      <c r="BF79" s="33">
        <v>375</v>
      </c>
    </row>
    <row r="80" spans="1:58">
      <c r="A80" s="7">
        <v>79</v>
      </c>
      <c r="C80" s="11" t="s">
        <v>3</v>
      </c>
      <c r="D80" s="11" t="s">
        <v>7</v>
      </c>
      <c r="E80" s="11" t="s">
        <v>11</v>
      </c>
      <c r="F80" s="11" t="s">
        <v>18</v>
      </c>
      <c r="G80" s="11" t="s">
        <v>35</v>
      </c>
      <c r="H80" s="15" t="s">
        <v>127</v>
      </c>
      <c r="I80" s="11" t="s">
        <v>517</v>
      </c>
      <c r="J80" s="11">
        <v>63029000</v>
      </c>
      <c r="K80" s="11">
        <v>63029</v>
      </c>
      <c r="L80" s="12">
        <v>35069</v>
      </c>
      <c r="M80" s="12">
        <v>36649.22265625</v>
      </c>
      <c r="N80" s="13">
        <v>45.456000000000003</v>
      </c>
      <c r="P80" s="20">
        <v>35069</v>
      </c>
      <c r="Q80" s="20">
        <v>2024</v>
      </c>
      <c r="R80" s="20">
        <v>160</v>
      </c>
      <c r="S80" s="20">
        <v>160</v>
      </c>
      <c r="T80" s="20">
        <v>220</v>
      </c>
      <c r="U80" s="20">
        <v>220</v>
      </c>
      <c r="V80" s="21">
        <v>2.6025394909083843E-3</v>
      </c>
      <c r="W80" s="21">
        <v>3.9339644717983902E-4</v>
      </c>
      <c r="X80" s="21">
        <v>2.975210954900831E-4</v>
      </c>
      <c r="Y80" s="21">
        <v>3.9476613164879382E-4</v>
      </c>
      <c r="Z80" s="51">
        <f>bv_affected*V80+bv_idpcumul*W80+bv_htotalimput*X80+bv_hpartialimput*Y80</f>
        <v>1.126525301640504E-3</v>
      </c>
      <c r="AA80" s="51">
        <f>100 * Z80 / MAX(magnitudescore)</f>
        <v>2.6199085854420234</v>
      </c>
      <c r="AC80" s="23">
        <v>0.95687997341156006</v>
      </c>
      <c r="AD80" s="23">
        <v>5.5226273834705353E-2</v>
      </c>
      <c r="AE80" s="23">
        <v>4.983999952673912E-2</v>
      </c>
      <c r="AF80" s="23">
        <v>0.95687997341156006</v>
      </c>
      <c r="AG80" s="23">
        <v>4.983999952673912E-2</v>
      </c>
      <c r="AH80" s="23">
        <v>3.1674643978476524E-3</v>
      </c>
      <c r="AI80" s="23">
        <v>4.1411197162233293E-4</v>
      </c>
      <c r="AJ80" s="23">
        <v>3.2795270089991391E-4</v>
      </c>
      <c r="AK80" s="76">
        <f>bv_rimputAffect*AH80+bv_ratioIDP*AI80+bv_rimputDamaged*AJ80</f>
        <v>1.0891437295125798E-3</v>
      </c>
      <c r="AL80" s="76">
        <f>100 * AK80 / MAX(intensityscore)</f>
        <v>16.537155018247521</v>
      </c>
      <c r="AN80" s="25">
        <v>0.2515299916267395</v>
      </c>
      <c r="AO80" s="25">
        <v>1.9552083685994148E-3</v>
      </c>
      <c r="AP80" s="25">
        <v>15.296098793151838</v>
      </c>
      <c r="AQ80" s="25">
        <v>4.2785555124282837E-3</v>
      </c>
      <c r="AR80" s="80">
        <f>bv_poverty*AO80+bv_TotalUW_Pc*AQ80</f>
        <v>2.923114788718522E-3</v>
      </c>
      <c r="AS80" s="80">
        <f xml:space="preserve"> 100 * AR80 / MAX(preexistscore)</f>
        <v>43.473574801037635</v>
      </c>
      <c r="AU80" s="78">
        <f>AA80*AL80*AS80</f>
        <v>1883.5289030879924</v>
      </c>
      <c r="AV80" s="78">
        <f>100 * AU80 / MAX(UnmetNeedsMuliplic)</f>
        <v>0.63989478609065298</v>
      </c>
      <c r="AW80" s="28">
        <f>IF(AV80&gt;0,LOG10(AV80),"")</f>
        <v>-0.19389142847957841</v>
      </c>
      <c r="AX80" s="29">
        <f>RANK(AV80,UnmetNeedsMax100,0)</f>
        <v>208</v>
      </c>
      <c r="AY80" s="28">
        <f>IF(PERCENTRANK(UnmetNeedsMuliplic,AU80)&lt;0.95,AU80, PERCENTILE(UnmetNeedsMuliplic,0.95))</f>
        <v>1883.5289030879924</v>
      </c>
      <c r="AZ80" s="28">
        <f xml:space="preserve"> 100 *AY80 / MAX(NeedsWinsor5High)</f>
        <v>3.6739831828375196</v>
      </c>
      <c r="BA80" s="28">
        <v>2.0082281902432442E-2</v>
      </c>
      <c r="BC80" s="34">
        <v>35069</v>
      </c>
      <c r="BD80" s="35">
        <v>177.14390563964844</v>
      </c>
      <c r="BE80" s="35">
        <v>0.94244980812072754</v>
      </c>
      <c r="BF80" s="33">
        <v>187</v>
      </c>
    </row>
    <row r="81" spans="1:58">
      <c r="A81" s="7">
        <v>80</v>
      </c>
      <c r="C81" s="11" t="s">
        <v>3</v>
      </c>
      <c r="D81" s="11" t="s">
        <v>7</v>
      </c>
      <c r="E81" s="11" t="s">
        <v>11</v>
      </c>
      <c r="F81" s="11" t="s">
        <v>18</v>
      </c>
      <c r="G81" s="11" t="s">
        <v>35</v>
      </c>
      <c r="H81" s="15" t="s">
        <v>128</v>
      </c>
      <c r="I81" s="11" t="s">
        <v>518</v>
      </c>
      <c r="J81" s="11">
        <v>63030000</v>
      </c>
      <c r="K81" s="11">
        <v>63030</v>
      </c>
      <c r="L81" s="12">
        <v>64545</v>
      </c>
      <c r="M81" s="12">
        <v>67453.421875</v>
      </c>
      <c r="N81" s="13">
        <v>74.159000000000006</v>
      </c>
      <c r="P81" s="20">
        <v>5391</v>
      </c>
      <c r="Q81" s="20">
        <v>5391</v>
      </c>
      <c r="R81" s="20">
        <v>361</v>
      </c>
      <c r="S81" s="20">
        <v>361</v>
      </c>
      <c r="T81" s="20">
        <v>34</v>
      </c>
      <c r="U81" s="20">
        <v>34</v>
      </c>
      <c r="V81" s="21">
        <v>4.0007673669606447E-4</v>
      </c>
      <c r="W81" s="21">
        <v>1.0478261392563581E-3</v>
      </c>
      <c r="X81" s="21">
        <v>6.7128194496035576E-4</v>
      </c>
      <c r="Y81" s="21">
        <v>6.1009308410575613E-5</v>
      </c>
      <c r="Z81" s="51">
        <f>bv_affected*V81+bv_idpcumul*W81+bv_htotalimput*X81+bv_hpartialimput*Y81</f>
        <v>4.7876906273631905E-4</v>
      </c>
      <c r="AA81" s="51">
        <f>100 * Z81 / MAX(magnitudescore)</f>
        <v>1.1134514032488143</v>
      </c>
      <c r="AC81" s="23">
        <v>7.9920001327991486E-2</v>
      </c>
      <c r="AD81" s="23">
        <v>7.9921819269657135E-2</v>
      </c>
      <c r="AE81" s="23">
        <v>0.3370400071144104</v>
      </c>
      <c r="AF81" s="23">
        <v>7.9920001327991486E-2</v>
      </c>
      <c r="AG81" s="23">
        <v>0.3370400071144104</v>
      </c>
      <c r="AH81" s="23">
        <v>2.6455119950696826E-4</v>
      </c>
      <c r="AI81" s="23">
        <v>5.9929053531959653E-4</v>
      </c>
      <c r="AJ81" s="23">
        <v>2.2177605424076319E-3</v>
      </c>
      <c r="AK81" s="76">
        <f>bv_rimputAffect*AH81+bv_ratioIDP*AI81+bv_rimputDamaged*AJ81</f>
        <v>1.1663710764085408E-3</v>
      </c>
      <c r="AL81" s="76">
        <f>100 * AK81 / MAX(intensityscore)</f>
        <v>17.709746451921777</v>
      </c>
      <c r="AN81" s="25">
        <v>0.20546999573707581</v>
      </c>
      <c r="AO81" s="25">
        <v>1.5971719985827804E-3</v>
      </c>
      <c r="AP81" s="25">
        <v>6.3310344827586214</v>
      </c>
      <c r="AQ81" s="25">
        <v>1.7708883387967944E-3</v>
      </c>
      <c r="AR81" s="80">
        <f>bv_poverty*AO81+bv_TotalUW_Pc*AQ81</f>
        <v>1.6695422259159387E-3</v>
      </c>
      <c r="AS81" s="80">
        <f xml:space="preserve"> 100 * AR81 / MAX(preexistscore)</f>
        <v>24.830009797072165</v>
      </c>
      <c r="AU81" s="78">
        <f>AA81*AL81*AS81</f>
        <v>489.62152399325112</v>
      </c>
      <c r="AV81" s="78">
        <f>100 * AU81 / MAX(UnmetNeedsMuliplic)</f>
        <v>0.1663400332468401</v>
      </c>
      <c r="AW81" s="28">
        <f>IF(AV81&gt;0,LOG10(AV81),"")</f>
        <v>-0.77900321604899003</v>
      </c>
      <c r="AX81" s="29">
        <f>RANK(AV81,UnmetNeedsMax100,0)</f>
        <v>313</v>
      </c>
      <c r="AY81" s="28">
        <f>IF(PERCENTRANK(UnmetNeedsMuliplic,AU81)&lt;0.95,AU81, PERCENTILE(UnmetNeedsMuliplic,0.95))</f>
        <v>489.62152399325112</v>
      </c>
      <c r="AZ81" s="28">
        <f xml:space="preserve"> 100 *AY81 / MAX(NeedsWinsor5High)</f>
        <v>0.95504838930652958</v>
      </c>
      <c r="BA81" s="28">
        <v>2.4618469178676605E-2</v>
      </c>
      <c r="BC81" s="34">
        <v>5391</v>
      </c>
      <c r="BD81" s="35">
        <v>27.269601821899414</v>
      </c>
      <c r="BE81" s="35">
        <v>0.14508108794689178</v>
      </c>
      <c r="BF81" s="33">
        <v>326</v>
      </c>
    </row>
    <row r="82" spans="1:58">
      <c r="A82" s="7">
        <v>81</v>
      </c>
      <c r="C82" s="11" t="s">
        <v>3</v>
      </c>
      <c r="D82" s="11" t="s">
        <v>7</v>
      </c>
      <c r="E82" s="11" t="s">
        <v>11</v>
      </c>
      <c r="F82" s="11" t="s">
        <v>18</v>
      </c>
      <c r="G82" s="11" t="s">
        <v>35</v>
      </c>
      <c r="H82" s="15" t="s">
        <v>129</v>
      </c>
      <c r="I82" s="11" t="s">
        <v>519</v>
      </c>
      <c r="J82" s="11">
        <v>63031000</v>
      </c>
      <c r="K82" s="11">
        <v>63031</v>
      </c>
      <c r="L82" s="12">
        <v>21785</v>
      </c>
      <c r="M82" s="12">
        <v>22766.640625</v>
      </c>
      <c r="N82" s="13">
        <v>42.725999999999999</v>
      </c>
      <c r="P82" s="20">
        <v>21785</v>
      </c>
      <c r="Q82" s="20">
        <v>2052</v>
      </c>
      <c r="R82" s="20">
        <v>88</v>
      </c>
      <c r="S82" s="20">
        <v>88</v>
      </c>
      <c r="T82" s="20">
        <v>190</v>
      </c>
      <c r="U82" s="20">
        <v>190</v>
      </c>
      <c r="V82" s="21">
        <v>1.6167077701538801E-3</v>
      </c>
      <c r="W82" s="21">
        <v>3.9883868885226548E-4</v>
      </c>
      <c r="X82" s="21">
        <v>1.6363660688512027E-4</v>
      </c>
      <c r="Y82" s="21">
        <v>3.4093437716364861E-4</v>
      </c>
      <c r="Z82" s="51">
        <f>bv_affected*V82+bv_idpcumul*W82+bv_htotalimput*X82+bv_hpartialimput*Y82</f>
        <v>7.4618891159771014E-4</v>
      </c>
      <c r="AA82" s="51">
        <f>100 * Z82 / MAX(magnitudescore)</f>
        <v>1.7353775658740962</v>
      </c>
      <c r="AC82" s="23">
        <v>0.95687997341156006</v>
      </c>
      <c r="AD82" s="23">
        <v>9.0131871402263641E-2</v>
      </c>
      <c r="AE82" s="23">
        <v>5.8699999004602432E-2</v>
      </c>
      <c r="AF82" s="23">
        <v>0.95687997341156006</v>
      </c>
      <c r="AG82" s="23">
        <v>5.8699999004602432E-2</v>
      </c>
      <c r="AH82" s="23">
        <v>3.1674643978476524E-3</v>
      </c>
      <c r="AI82" s="23">
        <v>6.7585019860416651E-4</v>
      </c>
      <c r="AJ82" s="23">
        <v>3.8625247543677688E-4</v>
      </c>
      <c r="AK82" s="76">
        <f>bv_rimputAffect*AH82+bv_ratioIDP*AI82+bv_rimputDamaged*AJ82</f>
        <v>1.201277738326462E-3</v>
      </c>
      <c r="AL82" s="76">
        <f>100 * AK82 / MAX(intensityscore)</f>
        <v>18.239756278599618</v>
      </c>
      <c r="AN82" s="25">
        <v>0.24063999950885773</v>
      </c>
      <c r="AO82" s="25">
        <v>1.8705576658248901E-3</v>
      </c>
      <c r="AP82" s="25">
        <v>7.7952492472398802</v>
      </c>
      <c r="AQ82" s="25">
        <v>2.1804519928991795E-3</v>
      </c>
      <c r="AR82" s="80">
        <f>bv_poverty*AO82+bv_TotalUW_Pc*AQ82</f>
        <v>1.999659642484039E-3</v>
      </c>
      <c r="AS82" s="80">
        <f xml:space="preserve"> 100 * AR82 / MAX(preexistscore)</f>
        <v>29.739630266882788</v>
      </c>
      <c r="AU82" s="78">
        <f>AA82*AL82*AS82</f>
        <v>941.34446787301579</v>
      </c>
      <c r="AV82" s="78">
        <f>100 * AU82 / MAX(UnmetNeedsMuliplic)</f>
        <v>0.31980471120972365</v>
      </c>
      <c r="AW82" s="28">
        <f>IF(AV82&gt;0,LOG10(AV82),"")</f>
        <v>-0.49511514272450813</v>
      </c>
      <c r="AX82" s="29">
        <f>RANK(AV82,UnmetNeedsMax100,0)</f>
        <v>266</v>
      </c>
      <c r="AY82" s="28">
        <f>IF(PERCENTRANK(UnmetNeedsMuliplic,AU82)&lt;0.95,AU82, PERCENTILE(UnmetNeedsMuliplic,0.95))</f>
        <v>941.34446787301579</v>
      </c>
      <c r="AZ82" s="28">
        <f xml:space="preserve"> 100 *AY82 / MAX(NeedsWinsor5High)</f>
        <v>1.8361723775793977</v>
      </c>
      <c r="BA82" s="28">
        <v>1.7780400812625885E-2</v>
      </c>
      <c r="BC82" s="34">
        <v>21785</v>
      </c>
      <c r="BD82" s="35">
        <v>93.210945129394531</v>
      </c>
      <c r="BE82" s="35">
        <v>0.49590551853179932</v>
      </c>
      <c r="BF82" s="33">
        <v>249</v>
      </c>
    </row>
    <row r="83" spans="1:58">
      <c r="A83" s="7">
        <v>82</v>
      </c>
      <c r="C83" s="11" t="s">
        <v>3</v>
      </c>
      <c r="D83" s="11" t="s">
        <v>7</v>
      </c>
      <c r="E83" s="11" t="s">
        <v>11</v>
      </c>
      <c r="F83" s="11" t="s">
        <v>18</v>
      </c>
      <c r="G83" s="11" t="s">
        <v>35</v>
      </c>
      <c r="H83" s="15" t="s">
        <v>130</v>
      </c>
      <c r="I83" s="11" t="s">
        <v>520</v>
      </c>
      <c r="J83" s="11">
        <v>63032000</v>
      </c>
      <c r="K83" s="11">
        <v>63032</v>
      </c>
      <c r="L83" s="12">
        <v>22174</v>
      </c>
      <c r="M83" s="12">
        <v>23173.16796875</v>
      </c>
      <c r="N83" s="13">
        <v>48.902000000000001</v>
      </c>
      <c r="P83" s="20">
        <v>22174</v>
      </c>
      <c r="Q83" s="20">
        <v>1465</v>
      </c>
      <c r="R83" s="20">
        <v>49</v>
      </c>
      <c r="S83" s="20">
        <v>49</v>
      </c>
      <c r="T83" s="20">
        <v>121</v>
      </c>
      <c r="U83" s="20">
        <v>121</v>
      </c>
      <c r="V83" s="21">
        <v>1.6455762088298798E-3</v>
      </c>
      <c r="W83" s="21">
        <v>2.8474594000726938E-4</v>
      </c>
      <c r="X83" s="21">
        <v>9.1115834948141128E-5</v>
      </c>
      <c r="Y83" s="21">
        <v>2.1712137095164508E-4</v>
      </c>
      <c r="Z83" s="51">
        <f>bv_affected*V83+bv_idpcumul*W83+bv_htotalimput*X83+bv_hpartialimput*Y83</f>
        <v>6.8772001333782104E-4</v>
      </c>
      <c r="AA83" s="51">
        <f>100 * Z83 / MAX(magnitudescore)</f>
        <v>1.5993991122083449</v>
      </c>
      <c r="AC83" s="23">
        <v>0.95687997341156006</v>
      </c>
      <c r="AD83" s="23">
        <v>6.3219666481018066E-2</v>
      </c>
      <c r="AE83" s="23">
        <v>3.5270001739263535E-2</v>
      </c>
      <c r="AF83" s="23">
        <v>0.95687997341156006</v>
      </c>
      <c r="AG83" s="23">
        <v>3.5270001739263535E-2</v>
      </c>
      <c r="AH83" s="23">
        <v>3.1674643978476524E-3</v>
      </c>
      <c r="AI83" s="23">
        <v>4.7405011719092727E-4</v>
      </c>
      <c r="AJ83" s="23">
        <v>2.3208050697576255E-4</v>
      </c>
      <c r="AK83" s="76">
        <f>bv_rimputAffect*AH83+bv_ratioIDP*AI83+bv_rimputDamaged*AJ83</f>
        <v>1.0707291871003689E-3</v>
      </c>
      <c r="AL83" s="76">
        <f>100 * AK83 / MAX(intensityscore)</f>
        <v>16.25755542619266</v>
      </c>
      <c r="AN83" s="25">
        <v>0.15880000591278076</v>
      </c>
      <c r="AO83" s="25">
        <v>1.234393916092813E-3</v>
      </c>
      <c r="AP83" s="25">
        <v>1.205377839592026</v>
      </c>
      <c r="AQ83" s="25">
        <v>3.3716284087859094E-4</v>
      </c>
      <c r="AR83" s="80">
        <f>bv_poverty*AO83+bv_TotalUW_Pc*AQ83</f>
        <v>8.6060745015856808E-4</v>
      </c>
      <c r="AS83" s="80">
        <f xml:space="preserve"> 100 * AR83 / MAX(preexistscore)</f>
        <v>12.799251847102706</v>
      </c>
      <c r="AU83" s="78">
        <f>AA83*AL83*AS83</f>
        <v>332.81023864539901</v>
      </c>
      <c r="AV83" s="78">
        <f>100 * AU83 / MAX(UnmetNeedsMuliplic)</f>
        <v>0.11306624290056237</v>
      </c>
      <c r="AW83" s="28">
        <f>IF(AV83&gt;0,LOG10(AV83),"")</f>
        <v>-0.94666703884393899</v>
      </c>
      <c r="AX83" s="29">
        <f>RANK(AV83,UnmetNeedsMax100,0)</f>
        <v>324</v>
      </c>
      <c r="AY83" s="28">
        <f>IF(PERCENTRANK(UnmetNeedsMuliplic,AU83)&lt;0.95,AU83, PERCENTILE(UnmetNeedsMuliplic,0.95))</f>
        <v>332.81023864539901</v>
      </c>
      <c r="AZ83" s="28">
        <f xml:space="preserve"> 100 *AY83 / MAX(NeedsWinsor5High)</f>
        <v>0.64917465182227418</v>
      </c>
      <c r="BA83" s="28">
        <v>9.9999997764825821E-3</v>
      </c>
      <c r="BC83" s="34">
        <v>22174</v>
      </c>
      <c r="BD83" s="35">
        <v>35.212310791015625</v>
      </c>
      <c r="BE83" s="35">
        <v>0.18733829259872437</v>
      </c>
      <c r="BF83" s="33">
        <v>317</v>
      </c>
    </row>
    <row r="84" spans="1:58">
      <c r="A84" s="7">
        <v>83</v>
      </c>
      <c r="C84" s="11" t="s">
        <v>3</v>
      </c>
      <c r="D84" s="11" t="s">
        <v>7</v>
      </c>
      <c r="E84" s="11" t="s">
        <v>11</v>
      </c>
      <c r="F84" s="11" t="s">
        <v>18</v>
      </c>
      <c r="G84" s="11" t="s">
        <v>35</v>
      </c>
      <c r="H84" s="15" t="s">
        <v>131</v>
      </c>
      <c r="I84" s="11" t="s">
        <v>521</v>
      </c>
      <c r="J84" s="11">
        <v>63034000</v>
      </c>
      <c r="K84" s="11">
        <v>63034</v>
      </c>
      <c r="L84" s="12">
        <v>82572</v>
      </c>
      <c r="M84" s="12">
        <v>86292.7265625</v>
      </c>
      <c r="N84" s="13">
        <v>66.534999999999997</v>
      </c>
      <c r="P84" s="20">
        <v>7690</v>
      </c>
      <c r="Q84" s="20">
        <v>7690</v>
      </c>
      <c r="R84" s="20">
        <v>0</v>
      </c>
      <c r="S84" s="20">
        <v>0</v>
      </c>
      <c r="T84" s="20">
        <v>0</v>
      </c>
      <c r="U84" s="20">
        <v>0</v>
      </c>
      <c r="V84" s="21">
        <v>5.7069002650678158E-4</v>
      </c>
      <c r="W84" s="21">
        <v>1.494673197157681E-3</v>
      </c>
      <c r="X84" s="21">
        <v>0</v>
      </c>
      <c r="Y84" s="21">
        <v>0</v>
      </c>
      <c r="Z84" s="51">
        <f>bv_affected*V84+bv_idpcumul*W84+bv_htotalimput*X84+bv_hpartialimput*Y84</f>
        <v>4.434547967393883E-4</v>
      </c>
      <c r="AA84" s="51">
        <f>100 * Z84 / MAX(magnitudescore)</f>
        <v>1.0313226232389827</v>
      </c>
      <c r="AC84" s="23">
        <v>8.9120000600814819E-2</v>
      </c>
      <c r="AD84" s="23">
        <v>8.911527693271637E-2</v>
      </c>
      <c r="AE84" s="23">
        <v>0</v>
      </c>
      <c r="AF84" s="23">
        <v>8.9120000600814819E-2</v>
      </c>
      <c r="AG84" s="23">
        <v>0</v>
      </c>
      <c r="AH84" s="23">
        <v>2.9500504024326801E-4</v>
      </c>
      <c r="AI84" s="23">
        <v>6.682272651232779E-4</v>
      </c>
      <c r="AJ84" s="23">
        <v>0</v>
      </c>
      <c r="AK84" s="76">
        <f>bv_rimputAffect*AH84+bv_ratioIDP*AI84+bv_rimputDamaged*AJ84</f>
        <v>3.0224722861894404E-4</v>
      </c>
      <c r="AL84" s="76">
        <f>100 * AK84 / MAX(intensityscore)</f>
        <v>4.5892099803430435</v>
      </c>
      <c r="AN84" s="25">
        <v>0.15783999860286713</v>
      </c>
      <c r="AO84" s="25">
        <v>1.2269315775483847E-3</v>
      </c>
      <c r="AP84" s="25">
        <v>5.9664246823956439</v>
      </c>
      <c r="AQ84" s="25">
        <v>1.6689014155417681E-3</v>
      </c>
      <c r="AR84" s="80">
        <f>bv_poverty*AO84+bv_TotalUW_Pc*AQ84</f>
        <v>1.4110562120564283E-3</v>
      </c>
      <c r="AS84" s="80">
        <f xml:space="preserve"> 100 * AR84 / MAX(preexistscore)</f>
        <v>20.985716339315122</v>
      </c>
      <c r="AU84" s="78">
        <f>AA84*AL84*AS84</f>
        <v>99.324473647340866</v>
      </c>
      <c r="AV84" s="78">
        <f>100 * AU84 / MAX(UnmetNeedsMuliplic)</f>
        <v>3.3743688622952177E-2</v>
      </c>
      <c r="AW84" s="28">
        <f>IF(AV84&gt;0,LOG10(AV84),"")</f>
        <v>-1.471807445130596</v>
      </c>
      <c r="AX84" s="29">
        <f>RANK(AV84,UnmetNeedsMax100,0)</f>
        <v>353</v>
      </c>
      <c r="AY84" s="28">
        <f>IF(PERCENTRANK(UnmetNeedsMuliplic,AU84)&lt;0.95,AU84, PERCENTILE(UnmetNeedsMuliplic,0.95))</f>
        <v>99.324473647340866</v>
      </c>
      <c r="AZ84" s="28">
        <f xml:space="preserve"> 100 *AY84 / MAX(NeedsWinsor5High)</f>
        <v>0.19374082618336705</v>
      </c>
      <c r="BA84" s="28">
        <v>9.9999997764825821E-3</v>
      </c>
      <c r="BC84" s="34">
        <v>7690</v>
      </c>
      <c r="BD84" s="35">
        <v>12.137895584106445</v>
      </c>
      <c r="BE84" s="35">
        <v>6.4576640725135803E-2</v>
      </c>
      <c r="BF84" s="33">
        <v>345</v>
      </c>
    </row>
    <row r="85" spans="1:58">
      <c r="A85" s="7">
        <v>84</v>
      </c>
      <c r="C85" s="11" t="s">
        <v>3</v>
      </c>
      <c r="D85" s="11" t="s">
        <v>7</v>
      </c>
      <c r="E85" s="11" t="s">
        <v>11</v>
      </c>
      <c r="F85" s="11" t="s">
        <v>18</v>
      </c>
      <c r="G85" s="11" t="s">
        <v>35</v>
      </c>
      <c r="H85" s="15" t="s">
        <v>132</v>
      </c>
      <c r="I85" s="11" t="s">
        <v>522</v>
      </c>
      <c r="J85" s="11">
        <v>63035000</v>
      </c>
      <c r="K85" s="11">
        <v>63035</v>
      </c>
      <c r="L85" s="12">
        <v>79663</v>
      </c>
      <c r="M85" s="12">
        <v>83252.640625</v>
      </c>
      <c r="N85" s="13">
        <v>15.416</v>
      </c>
      <c r="P85" s="20">
        <v>79663</v>
      </c>
      <c r="Q85" s="20">
        <v>71167</v>
      </c>
      <c r="R85" s="20">
        <v>7186</v>
      </c>
      <c r="S85" s="20">
        <v>7186</v>
      </c>
      <c r="T85" s="20">
        <v>8285</v>
      </c>
      <c r="U85" s="20">
        <v>8285</v>
      </c>
      <c r="V85" s="21">
        <v>5.9119481593370438E-3</v>
      </c>
      <c r="W85" s="21">
        <v>1.3832433149218559E-2</v>
      </c>
      <c r="X85" s="21">
        <v>1.3362416066229343E-2</v>
      </c>
      <c r="Y85" s="21">
        <v>1.4866532757878304E-2</v>
      </c>
      <c r="Z85" s="51">
        <f>bv_affected*V85+bv_idpcumul*W85+bv_htotalimput*X85+bv_hpartialimput*Y85</f>
        <v>1.1296791391912848E-2</v>
      </c>
      <c r="AA85" s="51">
        <f>100 * Z85 / MAX(magnitudescore)</f>
        <v>26.27243321789576</v>
      </c>
      <c r="AC85" s="23">
        <v>0.95687997341156006</v>
      </c>
      <c r="AD85" s="23">
        <v>0.8548317551612854</v>
      </c>
      <c r="AE85" s="23">
        <v>0.89335000514984131</v>
      </c>
      <c r="AF85" s="23">
        <v>0.95687997341156006</v>
      </c>
      <c r="AG85" s="23">
        <v>0.89335000514984131</v>
      </c>
      <c r="AH85" s="23">
        <v>3.1674643978476524E-3</v>
      </c>
      <c r="AI85" s="23">
        <v>6.4099212177097797E-3</v>
      </c>
      <c r="AJ85" s="23">
        <v>5.8783418498933315E-3</v>
      </c>
      <c r="AK85" s="76">
        <f>bv_rimputAffect*AH85+bv_ratioIDP*AI85+bv_rimputDamaged*AJ85</f>
        <v>5.3594172587618236E-3</v>
      </c>
      <c r="AL85" s="76">
        <f>100 * AK85 / MAX(intensityscore)</f>
        <v>81.375406765899925</v>
      </c>
      <c r="AN85" s="25">
        <v>0.22725999355316162</v>
      </c>
      <c r="AO85" s="25">
        <v>1.766551285982132E-3</v>
      </c>
      <c r="AP85" s="25">
        <v>7.9537651636530091</v>
      </c>
      <c r="AQ85" s="25">
        <v>2.2247913293540478E-3</v>
      </c>
      <c r="AR85" s="80">
        <f>bv_poverty*AO85+bv_TotalUW_Pc*AQ85</f>
        <v>1.9574540880508721E-3</v>
      </c>
      <c r="AS85" s="80">
        <f xml:space="preserve"> 100 * AR85 / MAX(preexistscore)</f>
        <v>29.111934654397476</v>
      </c>
      <c r="AU85" s="78">
        <f>AA85*AL85*AS85</f>
        <v>62239.27670419163</v>
      </c>
      <c r="AV85" s="78">
        <f>100 * AU85 / MAX(UnmetNeedsMuliplic)</f>
        <v>21.144665520009326</v>
      </c>
      <c r="AW85" s="28">
        <f>IF(AV85&gt;0,LOG10(AV85),"")</f>
        <v>1.3252008195863394</v>
      </c>
      <c r="AX85" s="29">
        <f>RANK(AV85,UnmetNeedsMax100,0)</f>
        <v>15</v>
      </c>
      <c r="AY85" s="28">
        <f>IF(PERCENTRANK(UnmetNeedsMuliplic,AU85)&lt;0.95,AU85, PERCENTILE(UnmetNeedsMuliplic,0.95))</f>
        <v>50468.394043135369</v>
      </c>
      <c r="AZ85" s="28">
        <f xml:space="preserve"> 100 *AY85 / MAX(NeedsWinsor5High)</f>
        <v>98.442891253383848</v>
      </c>
      <c r="BA85" s="28">
        <v>0.39705166220664978</v>
      </c>
      <c r="BC85" s="34">
        <v>79663</v>
      </c>
      <c r="BD85" s="35">
        <v>7188.3076171875</v>
      </c>
      <c r="BE85" s="35">
        <v>38.24359130859375</v>
      </c>
      <c r="BF85" s="33">
        <v>25</v>
      </c>
    </row>
    <row r="86" spans="1:58">
      <c r="A86" s="7">
        <v>85</v>
      </c>
      <c r="C86" s="11" t="s">
        <v>3</v>
      </c>
      <c r="D86" s="11" t="s">
        <v>7</v>
      </c>
      <c r="E86" s="11" t="s">
        <v>11</v>
      </c>
      <c r="F86" s="11" t="s">
        <v>18</v>
      </c>
      <c r="G86" s="11" t="s">
        <v>35</v>
      </c>
      <c r="H86" s="15" t="s">
        <v>133</v>
      </c>
      <c r="I86" s="11" t="s">
        <v>523</v>
      </c>
      <c r="J86" s="11">
        <v>63036000</v>
      </c>
      <c r="K86" s="11">
        <v>63036</v>
      </c>
      <c r="L86" s="12">
        <v>43614</v>
      </c>
      <c r="M86" s="12">
        <v>45579.26171875</v>
      </c>
      <c r="N86" s="13">
        <v>61.012999999999998</v>
      </c>
      <c r="P86" s="20">
        <v>4577</v>
      </c>
      <c r="Q86" s="20">
        <v>4577</v>
      </c>
      <c r="R86" s="20">
        <v>61</v>
      </c>
      <c r="S86" s="20">
        <v>61</v>
      </c>
      <c r="T86" s="20">
        <v>1071</v>
      </c>
      <c r="U86" s="20">
        <v>1071</v>
      </c>
      <c r="V86" s="21">
        <v>3.3966818591579795E-4</v>
      </c>
      <c r="W86" s="21">
        <v>8.8961236178874969E-4</v>
      </c>
      <c r="X86" s="21">
        <v>1.134299163823016E-4</v>
      </c>
      <c r="Y86" s="21">
        <v>1.9217932131141424E-3</v>
      </c>
      <c r="Z86" s="51">
        <f>bv_affected*V86+bv_idpcumul*W86+bv_htotalimput*X86+bv_hpartialimput*Y86</f>
        <v>8.0133657201877212E-4</v>
      </c>
      <c r="AA86" s="51">
        <f>100 * Z86 / MAX(magnitudescore)</f>
        <v>1.8636319679667785</v>
      </c>
      <c r="AC86" s="23">
        <v>0.10041999816894531</v>
      </c>
      <c r="AD86" s="23">
        <v>0.10041847825050354</v>
      </c>
      <c r="AE86" s="23">
        <v>1.1376899480819702</v>
      </c>
      <c r="AF86" s="23">
        <v>0.10041999816894531</v>
      </c>
      <c r="AG86" s="23">
        <v>1</v>
      </c>
      <c r="AH86" s="23">
        <v>3.3241030178032815E-4</v>
      </c>
      <c r="AI86" s="23">
        <v>7.529839058406651E-4</v>
      </c>
      <c r="AJ86" s="23">
        <v>6.580110639333725E-3</v>
      </c>
      <c r="AK86" s="76">
        <f>bv_rimputAffect*AH86+bv_ratioIDP*AI86+bv_rimputDamaged*AJ86</f>
        <v>2.9969710930250583E-3</v>
      </c>
      <c r="AL86" s="76">
        <f>100 * AK86 / MAX(intensityscore)</f>
        <v>45.50489913093665</v>
      </c>
      <c r="AN86" s="25">
        <v>0.11535999923944473</v>
      </c>
      <c r="AO86" s="25">
        <v>8.9672341709956527E-4</v>
      </c>
      <c r="AP86" s="25">
        <v>3.0269553689792312</v>
      </c>
      <c r="AQ86" s="25">
        <v>8.4668630734086037E-4</v>
      </c>
      <c r="AR86" s="80">
        <f>bv_poverty*AO86+bv_TotalUW_Pc*AQ86</f>
        <v>8.7587795717408885E-4</v>
      </c>
      <c r="AS86" s="80">
        <f xml:space="preserve"> 100 * AR86 / MAX(preexistscore)</f>
        <v>13.026360112419937</v>
      </c>
      <c r="AU86" s="78">
        <f>AA86*AL86*AS86</f>
        <v>1104.692454468634</v>
      </c>
      <c r="AV86" s="78">
        <f>100 * AU86 / MAX(UnmetNeedsMuliplic)</f>
        <v>0.37529922725860154</v>
      </c>
      <c r="AW86" s="28">
        <f>IF(AV86&gt;0,LOG10(AV86),"")</f>
        <v>-0.42562232979867032</v>
      </c>
      <c r="AX86" s="29">
        <f>RANK(AV86,UnmetNeedsMax100,0)</f>
        <v>257</v>
      </c>
      <c r="AY86" s="28">
        <f>IF(PERCENTRANK(UnmetNeedsMuliplic,AU86)&lt;0.95,AU86, PERCENTILE(UnmetNeedsMuliplic,0.95))</f>
        <v>1104.692454468634</v>
      </c>
      <c r="AZ86" s="28">
        <f xml:space="preserve"> 100 *AY86 / MAX(NeedsWinsor5High)</f>
        <v>2.1547965063192116</v>
      </c>
      <c r="BA86" s="28">
        <v>9.9999997764825821E-3</v>
      </c>
      <c r="BC86" s="34">
        <v>4577</v>
      </c>
      <c r="BD86" s="35">
        <v>5.280026912689209</v>
      </c>
      <c r="BE86" s="35">
        <v>2.8091063722968102E-2</v>
      </c>
      <c r="BF86" s="33">
        <v>360</v>
      </c>
    </row>
    <row r="87" spans="1:58">
      <c r="A87" s="7">
        <v>86</v>
      </c>
      <c r="C87" s="11" t="s">
        <v>3</v>
      </c>
      <c r="D87" s="11" t="s">
        <v>7</v>
      </c>
      <c r="E87" s="11" t="s">
        <v>11</v>
      </c>
      <c r="F87" s="11" t="s">
        <v>18</v>
      </c>
      <c r="G87" s="11" t="s">
        <v>35</v>
      </c>
      <c r="H87" s="15" t="s">
        <v>134</v>
      </c>
      <c r="I87" s="11" t="s">
        <v>524</v>
      </c>
      <c r="J87" s="11">
        <v>63037000</v>
      </c>
      <c r="K87" s="11">
        <v>63037</v>
      </c>
      <c r="L87" s="12">
        <v>70955</v>
      </c>
      <c r="M87" s="12">
        <v>74152.2578125</v>
      </c>
      <c r="N87" s="13">
        <v>42.045999999999999</v>
      </c>
      <c r="P87" s="20">
        <v>70995</v>
      </c>
      <c r="Q87" s="20">
        <v>24385</v>
      </c>
      <c r="R87" s="20">
        <v>189</v>
      </c>
      <c r="S87" s="20">
        <v>189</v>
      </c>
      <c r="T87" s="20">
        <v>1752</v>
      </c>
      <c r="U87" s="20">
        <v>1752</v>
      </c>
      <c r="V87" s="21">
        <v>5.2686790004372597E-3</v>
      </c>
      <c r="W87" s="21">
        <v>4.7396104782819748E-3</v>
      </c>
      <c r="X87" s="21">
        <v>3.5144679713994265E-4</v>
      </c>
      <c r="Y87" s="21">
        <v>3.1437738798558712E-3</v>
      </c>
      <c r="Z87" s="51">
        <f>bv_affected*V87+bv_idpcumul*W87+bv_htotalimput*X87+bv_hpartialimput*Y87</f>
        <v>3.5040299168671478E-3</v>
      </c>
      <c r="AA87" s="51">
        <f>100 * Z87 / MAX(magnitudescore)</f>
        <v>8.1491627835408629</v>
      </c>
      <c r="AC87" s="23">
        <v>0.9574199914932251</v>
      </c>
      <c r="AD87" s="23">
        <v>0.32885041832923889</v>
      </c>
      <c r="AE87" s="23">
        <v>0.12576000392436981</v>
      </c>
      <c r="AF87" s="23">
        <v>0.9574199914932251</v>
      </c>
      <c r="AG87" s="23">
        <v>0.12576000392436981</v>
      </c>
      <c r="AH87" s="23">
        <v>3.1692518386989832E-3</v>
      </c>
      <c r="AI87" s="23">
        <v>2.4658716283738613E-3</v>
      </c>
      <c r="AJ87" s="23">
        <v>8.2751474110409617E-4</v>
      </c>
      <c r="AK87" s="76">
        <f>bv_rimputAffect*AH87+bv_ratioIDP*AI87+bv_rimputDamaged*AJ87</f>
        <v>1.9857983712048737E-3</v>
      </c>
      <c r="AL87" s="76">
        <f>100 * AK87 / MAX(intensityscore)</f>
        <v>30.151627016477377</v>
      </c>
      <c r="AN87" s="25">
        <v>0.20532999932765961</v>
      </c>
      <c r="AO87" s="25">
        <v>1.5960837481543422E-3</v>
      </c>
      <c r="AP87" s="25">
        <v>1.7792364829849714</v>
      </c>
      <c r="AQ87" s="25">
        <v>4.9767998280003667E-4</v>
      </c>
      <c r="AR87" s="80">
        <f>bv_poverty*AO87+bv_TotalUW_Pc*AQ87</f>
        <v>1.1384887395077385E-3</v>
      </c>
      <c r="AS87" s="80">
        <f xml:space="preserve"> 100 * AR87 / MAX(preexistscore)</f>
        <v>16.931998554468915</v>
      </c>
      <c r="AU87" s="78">
        <f>AA87*AL87*AS87</f>
        <v>4160.3701143590952</v>
      </c>
      <c r="AV87" s="78">
        <f>100 * AU87 / MAX(UnmetNeedsMuliplic)</f>
        <v>1.4134102959721822</v>
      </c>
      <c r="AW87" s="28">
        <f>IF(AV87&gt;0,LOG10(AV87),"")</f>
        <v>0.15026825060373433</v>
      </c>
      <c r="AX87" s="29">
        <f>RANK(AV87,UnmetNeedsMax100,0)</f>
        <v>172</v>
      </c>
      <c r="AY87" s="28">
        <f>IF(PERCENTRANK(UnmetNeedsMuliplic,AU87)&lt;0.95,AU87, PERCENTILE(UnmetNeedsMuliplic,0.95))</f>
        <v>4160.3701143590952</v>
      </c>
      <c r="AZ87" s="28">
        <f xml:space="preserve"> 100 *AY87 / MAX(NeedsWinsor5High)</f>
        <v>8.1151554454383934</v>
      </c>
      <c r="BA87" s="28">
        <v>1.1724525131285191E-2</v>
      </c>
      <c r="BC87" s="34">
        <v>70995</v>
      </c>
      <c r="BD87" s="35">
        <v>170.91313171386719</v>
      </c>
      <c r="BE87" s="35">
        <v>0.90930062532424927</v>
      </c>
      <c r="BF87" s="33">
        <v>192</v>
      </c>
    </row>
    <row r="88" spans="1:58">
      <c r="A88" s="7">
        <v>87</v>
      </c>
      <c r="C88" s="11" t="s">
        <v>3</v>
      </c>
      <c r="D88" s="11" t="s">
        <v>7</v>
      </c>
      <c r="E88" s="11" t="s">
        <v>11</v>
      </c>
      <c r="F88" s="11" t="s">
        <v>18</v>
      </c>
      <c r="G88" s="11" t="s">
        <v>35</v>
      </c>
      <c r="H88" s="15" t="s">
        <v>135</v>
      </c>
      <c r="I88" s="11" t="s">
        <v>525</v>
      </c>
      <c r="J88" s="11">
        <v>63038000</v>
      </c>
      <c r="K88" s="11">
        <v>63038</v>
      </c>
      <c r="L88" s="12">
        <v>33650</v>
      </c>
      <c r="M88" s="12">
        <v>35166.28125</v>
      </c>
      <c r="N88" s="13">
        <v>5.8659999999999997</v>
      </c>
      <c r="P88" s="20">
        <v>33650</v>
      </c>
      <c r="Q88" s="20">
        <v>38905</v>
      </c>
      <c r="R88" s="20">
        <v>4006</v>
      </c>
      <c r="S88" s="20">
        <v>4006</v>
      </c>
      <c r="T88" s="20">
        <v>2694</v>
      </c>
      <c r="U88" s="20">
        <v>2694</v>
      </c>
      <c r="V88" s="21">
        <v>2.4972327519208193E-3</v>
      </c>
      <c r="W88" s="21">
        <v>7.5618023984134197E-3</v>
      </c>
      <c r="X88" s="21">
        <v>7.4491845443844795E-3</v>
      </c>
      <c r="Y88" s="21">
        <v>4.8340903595089912E-3</v>
      </c>
      <c r="Z88" s="51">
        <f>bv_affected*V88+bv_idpcumul*W88+bv_htotalimput*X88+bv_hpartialimput*Y88</f>
        <v>5.08042177495081E-3</v>
      </c>
      <c r="AA88" s="51">
        <f>100 * Z88 / MAX(magnitudescore)</f>
        <v>11.815305529735705</v>
      </c>
      <c r="AC88" s="23">
        <v>0.95687997341156006</v>
      </c>
      <c r="AD88" s="23">
        <v>1.1063154935836792</v>
      </c>
      <c r="AE88" s="23">
        <v>0.91589999198913574</v>
      </c>
      <c r="AF88" s="23">
        <v>0.95687997341156006</v>
      </c>
      <c r="AG88" s="23">
        <v>0.91589999198913574</v>
      </c>
      <c r="AH88" s="23">
        <v>3.1674643978476524E-3</v>
      </c>
      <c r="AI88" s="23">
        <v>8.2956617698073387E-3</v>
      </c>
      <c r="AJ88" s="23">
        <v>6.0267234221100807E-3</v>
      </c>
      <c r="AK88" s="76">
        <f>bv_rimputAffect*AH88+bv_ratioIDP*AI88+bv_rimputDamaged*AJ88</f>
        <v>6.0576420763507489E-3</v>
      </c>
      <c r="AL88" s="76">
        <f>100 * AK88 / MAX(intensityscore)</f>
        <v>91.97699380457577</v>
      </c>
      <c r="AN88" s="25">
        <v>0.42421001195907593</v>
      </c>
      <c r="AO88" s="25">
        <v>3.2974954228848219E-3</v>
      </c>
      <c r="AP88" s="25">
        <v>9.7392229909526336</v>
      </c>
      <c r="AQ88" s="25">
        <v>2.7242114301770926E-3</v>
      </c>
      <c r="AR88" s="80">
        <f>bv_poverty*AO88+bv_TotalUW_Pc*AQ88</f>
        <v>3.0586653115227819E-3</v>
      </c>
      <c r="AS88" s="80">
        <f xml:space="preserve"> 100 * AR88 / MAX(preexistscore)</f>
        <v>45.489529088975175</v>
      </c>
      <c r="AU88" s="78">
        <f>AA88*AL88*AS88</f>
        <v>49435.121780666967</v>
      </c>
      <c r="AV88" s="78">
        <f>100 * AU88 / MAX(UnmetNeedsMuliplic)</f>
        <v>16.79468609445993</v>
      </c>
      <c r="AW88" s="28">
        <f>IF(AV88&gt;0,LOG10(AV88),"")</f>
        <v>1.2251718909572058</v>
      </c>
      <c r="AX88" s="29">
        <f>RANK(AV88,UnmetNeedsMax100,0)</f>
        <v>23</v>
      </c>
      <c r="AY88" s="28">
        <f>IF(PERCENTRANK(UnmetNeedsMuliplic,AU88)&lt;0.95,AU88, PERCENTILE(UnmetNeedsMuliplic,0.95))</f>
        <v>49435.121780666967</v>
      </c>
      <c r="AZ88" s="28">
        <f xml:space="preserve"> 100 *AY88 / MAX(NeedsWinsor5High)</f>
        <v>96.427405900662379</v>
      </c>
      <c r="BA88" s="28">
        <v>0.52401334047317505</v>
      </c>
      <c r="BC88" s="34">
        <v>33650</v>
      </c>
      <c r="BD88" s="35">
        <v>7480.11572265625</v>
      </c>
      <c r="BE88" s="35">
        <v>39.796085357666016</v>
      </c>
      <c r="BF88" s="33">
        <v>21</v>
      </c>
    </row>
    <row r="89" spans="1:58">
      <c r="A89" s="7">
        <v>88</v>
      </c>
      <c r="C89" s="11" t="s">
        <v>3</v>
      </c>
      <c r="D89" s="11" t="s">
        <v>7</v>
      </c>
      <c r="E89" s="11" t="s">
        <v>11</v>
      </c>
      <c r="F89" s="11" t="s">
        <v>18</v>
      </c>
      <c r="G89" s="11" t="s">
        <v>35</v>
      </c>
      <c r="H89" s="15" t="s">
        <v>136</v>
      </c>
      <c r="I89" s="11" t="s">
        <v>526</v>
      </c>
      <c r="J89" s="11">
        <v>63039000</v>
      </c>
      <c r="K89" s="11">
        <v>63039</v>
      </c>
      <c r="L89" s="12">
        <v>32422</v>
      </c>
      <c r="M89" s="12">
        <v>33882.9453125</v>
      </c>
      <c r="N89" s="13">
        <v>21.937999999999999</v>
      </c>
      <c r="P89" s="20">
        <v>32422</v>
      </c>
      <c r="Q89" s="20">
        <v>25167</v>
      </c>
      <c r="R89" s="20">
        <v>1925</v>
      </c>
      <c r="S89" s="20">
        <v>1925</v>
      </c>
      <c r="T89" s="20">
        <v>1875</v>
      </c>
      <c r="U89" s="20">
        <v>1875</v>
      </c>
      <c r="V89" s="21">
        <v>2.4061005096882582E-3</v>
      </c>
      <c r="W89" s="21">
        <v>4.8916046507656574E-3</v>
      </c>
      <c r="X89" s="21">
        <v>3.5795506555587053E-3</v>
      </c>
      <c r="Y89" s="21">
        <v>3.3644840586930513E-3</v>
      </c>
      <c r="Z89" s="51">
        <f>bv_affected*V89+bv_idpcumul*W89+bv_htotalimput*X89+bv_hpartialimput*Y89</f>
        <v>3.3397397754015403E-3</v>
      </c>
      <c r="AA89" s="51">
        <f>100 * Z89 / MAX(magnitudescore)</f>
        <v>7.7670806842729441</v>
      </c>
      <c r="AC89" s="23">
        <v>0.95687997341156006</v>
      </c>
      <c r="AD89" s="23">
        <v>0.74276304244995117</v>
      </c>
      <c r="AE89" s="23">
        <v>0.53913998603820801</v>
      </c>
      <c r="AF89" s="23">
        <v>0.95687997341156006</v>
      </c>
      <c r="AG89" s="23">
        <v>0.53913998603820801</v>
      </c>
      <c r="AH89" s="23">
        <v>3.1674643978476524E-3</v>
      </c>
      <c r="AI89" s="23">
        <v>5.5695786140859127E-3</v>
      </c>
      <c r="AJ89" s="23">
        <v>3.5476007033139467E-3</v>
      </c>
      <c r="AK89" s="76">
        <f>bv_rimputAffect*AH89+bv_ratioIDP*AI89+bv_rimputDamaged*AJ89</f>
        <v>4.1340410865610463E-3</v>
      </c>
      <c r="AL89" s="76">
        <f>100 * AK89 / MAX(intensityscore)</f>
        <v>62.769748792346874</v>
      </c>
      <c r="AN89" s="25">
        <v>0.31904000043869019</v>
      </c>
      <c r="AO89" s="25">
        <v>2.4799813982099295E-3</v>
      </c>
      <c r="AP89" s="25">
        <v>9.6879773074405406</v>
      </c>
      <c r="AQ89" s="25">
        <v>2.7098772116005421E-3</v>
      </c>
      <c r="AR89" s="80">
        <f>bv_poverty*AO89+bv_TotalUW_Pc*AQ89</f>
        <v>2.5757559940684585E-3</v>
      </c>
      <c r="AS89" s="80">
        <f xml:space="preserve"> 100 * AR89 / MAX(preexistscore)</f>
        <v>38.307534589309249</v>
      </c>
      <c r="AU89" s="78">
        <f>AA89*AL89*AS89</f>
        <v>18676.367436653105</v>
      </c>
      <c r="AV89" s="78">
        <f>100 * AU89 / MAX(UnmetNeedsMuliplic)</f>
        <v>6.3449571313901245</v>
      </c>
      <c r="AW89" s="28">
        <f>IF(AV89&gt;0,LOG10(AV89),"")</f>
        <v>0.80242869220478052</v>
      </c>
      <c r="AX89" s="29">
        <f>RANK(AV89,UnmetNeedsMax100,0)</f>
        <v>91</v>
      </c>
      <c r="AY89" s="28">
        <f>IF(PERCENTRANK(UnmetNeedsMuliplic,AU89)&lt;0.95,AU89, PERCENTILE(UnmetNeedsMuliplic,0.95))</f>
        <v>18676.367436653105</v>
      </c>
      <c r="AZ89" s="28">
        <f xml:space="preserve"> 100 *AY89 / MAX(NeedsWinsor5High)</f>
        <v>36.429841754093978</v>
      </c>
      <c r="BA89" s="28">
        <v>0.2613409161567688</v>
      </c>
      <c r="BC89" s="34">
        <v>32422</v>
      </c>
      <c r="BD89" s="35">
        <v>2703.2880859375</v>
      </c>
      <c r="BE89" s="35">
        <v>14.382168769836426</v>
      </c>
      <c r="BF89" s="33">
        <v>95</v>
      </c>
    </row>
    <row r="90" spans="1:58">
      <c r="A90" s="7">
        <v>89</v>
      </c>
      <c r="C90" s="11" t="s">
        <v>3</v>
      </c>
      <c r="D90" s="11" t="s">
        <v>7</v>
      </c>
      <c r="E90" s="11" t="s">
        <v>11</v>
      </c>
      <c r="F90" s="11" t="s">
        <v>18</v>
      </c>
      <c r="G90" s="11" t="s">
        <v>35</v>
      </c>
      <c r="H90" s="15" t="s">
        <v>137</v>
      </c>
      <c r="I90" s="11" t="s">
        <v>527</v>
      </c>
      <c r="J90" s="11">
        <v>63040000</v>
      </c>
      <c r="K90" s="11">
        <v>63040</v>
      </c>
      <c r="L90" s="12">
        <v>51645</v>
      </c>
      <c r="M90" s="12">
        <v>53972.140625</v>
      </c>
      <c r="N90" s="13">
        <v>81.236000000000004</v>
      </c>
      <c r="P90" s="20">
        <v>2189</v>
      </c>
      <c r="Q90" s="20">
        <v>2189</v>
      </c>
      <c r="R90" s="20">
        <v>29</v>
      </c>
      <c r="S90" s="20">
        <v>29</v>
      </c>
      <c r="T90" s="20">
        <v>38</v>
      </c>
      <c r="U90" s="20">
        <v>38</v>
      </c>
      <c r="V90" s="21">
        <v>1.6245000006165355E-4</v>
      </c>
      <c r="W90" s="21">
        <v>4.2546680197119713E-4</v>
      </c>
      <c r="X90" s="21">
        <v>5.3925698011880741E-5</v>
      </c>
      <c r="Y90" s="21">
        <v>6.8186876887921244E-5</v>
      </c>
      <c r="Z90" s="51">
        <f>bv_affected*V90+bv_idpcumul*W90+bv_htotalimput*X90+bv_hpartialimput*Y90</f>
        <v>1.5657178468500208E-4</v>
      </c>
      <c r="AA90" s="51">
        <f>100 * Z90 / MAX(magnitudescore)</f>
        <v>0.36413186844259698</v>
      </c>
      <c r="AC90" s="23">
        <v>4.0559999644756317E-2</v>
      </c>
      <c r="AD90" s="23">
        <v>4.0557961910963058E-2</v>
      </c>
      <c r="AE90" s="23">
        <v>0.14079000055789948</v>
      </c>
      <c r="AF90" s="23">
        <v>4.0559999644756317E-2</v>
      </c>
      <c r="AG90" s="23">
        <v>0.14079000055789948</v>
      </c>
      <c r="AH90" s="23">
        <v>1.3426171790342778E-4</v>
      </c>
      <c r="AI90" s="23">
        <v>3.0412222258746624E-4</v>
      </c>
      <c r="AJ90" s="23">
        <v>9.2641374794766307E-4</v>
      </c>
      <c r="AK90" s="76">
        <f>bv_rimputAffect*AH90+bv_ratioIDP*AI90+bv_rimputDamaged*AJ90</f>
        <v>5.1155127326783258E-4</v>
      </c>
      <c r="AL90" s="76">
        <f>100 * AK90 / MAX(intensityscore)</f>
        <v>7.7672050773298187</v>
      </c>
      <c r="AN90" s="25">
        <v>0.29089000821113586</v>
      </c>
      <c r="AO90" s="25">
        <v>2.2611641325056553E-3</v>
      </c>
      <c r="AP90" s="25">
        <v>10.012857602057217</v>
      </c>
      <c r="AQ90" s="25">
        <v>2.800751244649291E-3</v>
      </c>
      <c r="AR90" s="80">
        <f>bv_poverty*AO90+bv_TotalUW_Pc*AQ90</f>
        <v>2.4859561234246942E-3</v>
      </c>
      <c r="AS90" s="80">
        <f xml:space="preserve"> 100 * AR90 / MAX(preexistscore)</f>
        <v>36.971999834183656</v>
      </c>
      <c r="AU90" s="78">
        <f>AA90*AL90*AS90</f>
        <v>104.56742270113955</v>
      </c>
      <c r="AV90" s="78">
        <f>100 * AU90 / MAX(UnmetNeedsMuliplic)</f>
        <v>3.5524885480491437E-2</v>
      </c>
      <c r="AW90" s="28">
        <f>IF(AV90&gt;0,LOG10(AV90),"")</f>
        <v>-1.4494673134081155</v>
      </c>
      <c r="AX90" s="29">
        <f>RANK(AV90,UnmetNeedsMax100,0)</f>
        <v>352</v>
      </c>
      <c r="AY90" s="28">
        <f>IF(PERCENTRANK(UnmetNeedsMuliplic,AU90)&lt;0.95,AU90, PERCENTILE(UnmetNeedsMuliplic,0.95))</f>
        <v>104.56742270113955</v>
      </c>
      <c r="AZ90" s="28">
        <f xml:space="preserve"> 100 *AY90 / MAX(NeedsWinsor5High)</f>
        <v>0.20396764384491176</v>
      </c>
      <c r="BA90" s="28">
        <v>9.9999997764825821E-3</v>
      </c>
      <c r="BC90" s="34">
        <v>2189</v>
      </c>
      <c r="BD90" s="35">
        <v>6.3675823211669922</v>
      </c>
      <c r="BE90" s="35">
        <v>3.3877130597829819E-2</v>
      </c>
      <c r="BF90" s="33">
        <v>356</v>
      </c>
    </row>
    <row r="91" spans="1:58">
      <c r="A91" s="7">
        <v>90</v>
      </c>
      <c r="C91" s="11" t="s">
        <v>3</v>
      </c>
      <c r="D91" s="11" t="s">
        <v>7</v>
      </c>
      <c r="E91" s="11" t="s">
        <v>11</v>
      </c>
      <c r="F91" s="11" t="s">
        <v>18</v>
      </c>
      <c r="G91" s="11" t="s">
        <v>35</v>
      </c>
      <c r="H91" s="15" t="s">
        <v>138</v>
      </c>
      <c r="I91" s="11" t="s">
        <v>528</v>
      </c>
      <c r="J91" s="11">
        <v>63041000</v>
      </c>
      <c r="K91" s="11">
        <v>63041</v>
      </c>
      <c r="L91" s="12">
        <v>25013</v>
      </c>
      <c r="M91" s="12">
        <v>26140.095703125</v>
      </c>
      <c r="N91" s="13">
        <v>59.881999999999998</v>
      </c>
      <c r="P91" s="20">
        <v>1684</v>
      </c>
      <c r="Q91" s="20">
        <v>1684</v>
      </c>
      <c r="R91" s="20">
        <v>29</v>
      </c>
      <c r="S91" s="20">
        <v>29</v>
      </c>
      <c r="T91" s="20">
        <v>416</v>
      </c>
      <c r="U91" s="20">
        <v>416</v>
      </c>
      <c r="V91" s="21">
        <v>1.2497295392677188E-4</v>
      </c>
      <c r="W91" s="21">
        <v>3.2731203828006983E-4</v>
      </c>
      <c r="X91" s="21">
        <v>5.3925698011880741E-5</v>
      </c>
      <c r="Y91" s="21">
        <v>7.4646685970947146E-4</v>
      </c>
      <c r="Z91" s="51">
        <f>bv_affected*V91+bv_idpcumul*W91+bv_htotalimput*X91+bv_hpartialimput*Y91</f>
        <v>3.0807619565348431E-4</v>
      </c>
      <c r="AA91" s="51">
        <f>100 * Z91 / MAX(magnitudescore)</f>
        <v>0.71647877663066584</v>
      </c>
      <c r="AC91" s="23">
        <v>6.4419999718666077E-2</v>
      </c>
      <c r="AD91" s="23">
        <v>6.4422108232975006E-2</v>
      </c>
      <c r="AE91" s="23">
        <v>1.2155599594116211</v>
      </c>
      <c r="AF91" s="23">
        <v>6.4419999718666077E-2</v>
      </c>
      <c r="AG91" s="23">
        <v>1</v>
      </c>
      <c r="AH91" s="23">
        <v>2.1324309636838734E-4</v>
      </c>
      <c r="AI91" s="23">
        <v>4.8306657117791474E-4</v>
      </c>
      <c r="AJ91" s="23">
        <v>6.580110639333725E-3</v>
      </c>
      <c r="AK91" s="76">
        <f>bv_rimputAffect*AH91+bv_ratioIDP*AI91+bv_rimputDamaged*AJ91</f>
        <v>2.874882769686519E-3</v>
      </c>
      <c r="AL91" s="76">
        <f>100 * AK91 / MAX(intensityscore)</f>
        <v>43.651155245480048</v>
      </c>
      <c r="AN91" s="25">
        <v>0.14448000490665436</v>
      </c>
      <c r="AO91" s="25">
        <v>1.1230808449909091E-3</v>
      </c>
      <c r="AP91" s="25">
        <v>9.9657664511221</v>
      </c>
      <c r="AQ91" s="25">
        <v>2.7875793166458607E-3</v>
      </c>
      <c r="AR91" s="80">
        <f>bv_poverty*AO91+bv_TotalUW_Pc*AQ91</f>
        <v>1.816510908282362E-3</v>
      </c>
      <c r="AS91" s="80">
        <f xml:space="preserve"> 100 * AR91 / MAX(preexistscore)</f>
        <v>27.015778905738493</v>
      </c>
      <c r="AU91" s="78">
        <f>AA91*AL91*AS91</f>
        <v>844.9218976075</v>
      </c>
      <c r="AV91" s="78">
        <f>100 * AU91 / MAX(UnmetNeedsMuliplic)</f>
        <v>0.28704689163328534</v>
      </c>
      <c r="AW91" s="28">
        <f>IF(AV91&gt;0,LOG10(AV91),"")</f>
        <v>-0.54204715164889983</v>
      </c>
      <c r="AX91" s="29">
        <f>RANK(AV91,UnmetNeedsMax100,0)</f>
        <v>271</v>
      </c>
      <c r="AY91" s="28">
        <f>IF(PERCENTRANK(UnmetNeedsMuliplic,AU91)&lt;0.95,AU91, PERCENTILE(UnmetNeedsMuliplic,0.95))</f>
        <v>844.9218976075</v>
      </c>
      <c r="AZ91" s="28">
        <f xml:space="preserve"> 100 *AY91 / MAX(NeedsWinsor5High)</f>
        <v>1.6480919605384468</v>
      </c>
      <c r="BA91" s="28">
        <v>9.9999997764825821E-3</v>
      </c>
      <c r="BC91" s="34">
        <v>1684</v>
      </c>
      <c r="BD91" s="35">
        <v>2.4330432415008545</v>
      </c>
      <c r="BE91" s="35">
        <v>1.2944398447871208E-2</v>
      </c>
      <c r="BF91" s="33">
        <v>373</v>
      </c>
    </row>
    <row r="92" spans="1:58">
      <c r="A92" s="7">
        <v>91</v>
      </c>
      <c r="C92" s="11" t="s">
        <v>3</v>
      </c>
      <c r="D92" s="11" t="s">
        <v>7</v>
      </c>
      <c r="E92" s="11" t="s">
        <v>11</v>
      </c>
      <c r="F92" s="11" t="s">
        <v>18</v>
      </c>
      <c r="G92" s="11" t="s">
        <v>35</v>
      </c>
      <c r="H92" s="15" t="s">
        <v>139</v>
      </c>
      <c r="I92" s="11" t="s">
        <v>529</v>
      </c>
      <c r="J92" s="11">
        <v>63042000</v>
      </c>
      <c r="K92" s="11">
        <v>63042</v>
      </c>
      <c r="L92" s="12">
        <v>14655</v>
      </c>
      <c r="M92" s="12">
        <v>15315.359375</v>
      </c>
      <c r="N92" s="13">
        <v>14.771000000000001</v>
      </c>
      <c r="P92" s="20">
        <v>14655</v>
      </c>
      <c r="Q92" s="20">
        <v>14260</v>
      </c>
      <c r="R92" s="20">
        <v>1693</v>
      </c>
      <c r="S92" s="20">
        <v>1693</v>
      </c>
      <c r="T92" s="20">
        <v>1407</v>
      </c>
      <c r="U92" s="20">
        <v>1407</v>
      </c>
      <c r="V92" s="21">
        <v>1.0875763837248087E-3</v>
      </c>
      <c r="W92" s="21">
        <v>2.7716567274183035E-3</v>
      </c>
      <c r="X92" s="21">
        <v>3.1481450423598289E-3</v>
      </c>
      <c r="Y92" s="21">
        <v>2.5247088633477688E-3</v>
      </c>
      <c r="Z92" s="51">
        <f>bv_affected*V92+bv_idpcumul*W92+bv_htotalimput*X92+bv_hpartialimput*Y92</f>
        <v>2.215829784190282E-3</v>
      </c>
      <c r="AA92" s="51">
        <f>100 * Z92 / MAX(magnitudescore)</f>
        <v>5.1532544071796096</v>
      </c>
      <c r="AC92" s="23">
        <v>0.95687997341156006</v>
      </c>
      <c r="AD92" s="23">
        <v>0.93109142780303955</v>
      </c>
      <c r="AE92" s="23">
        <v>0.97304999828338623</v>
      </c>
      <c r="AF92" s="23">
        <v>0.95687997341156006</v>
      </c>
      <c r="AG92" s="23">
        <v>0.97304999828338623</v>
      </c>
      <c r="AH92" s="23">
        <v>3.1674643978476524E-3</v>
      </c>
      <c r="AI92" s="23">
        <v>6.9817514158785343E-3</v>
      </c>
      <c r="AJ92" s="23">
        <v>6.4027765765786171E-3</v>
      </c>
      <c r="AK92" s="76">
        <f>bv_rimputAffect*AH92+bv_ratioIDP*AI92+bv_rimputDamaged*AJ92</f>
        <v>5.7646960800047968E-3</v>
      </c>
      <c r="AL92" s="76">
        <f>100 * AK92 / MAX(intensityscore)</f>
        <v>87.529010290300732</v>
      </c>
      <c r="AN92" s="25">
        <v>0.4886699914932251</v>
      </c>
      <c r="AO92" s="25">
        <v>3.7985595408827066E-3</v>
      </c>
      <c r="AP92" s="25">
        <v>9.4947251526929488</v>
      </c>
      <c r="AQ92" s="25">
        <v>2.6558216195553541E-3</v>
      </c>
      <c r="AR92" s="80">
        <f>bv_poverty*AO92+bv_TotalUW_Pc*AQ92</f>
        <v>3.3224949228577317E-3</v>
      </c>
      <c r="AS92" s="80">
        <f xml:space="preserve"> 100 * AR92 / MAX(preexistscore)</f>
        <v>49.413294377757026</v>
      </c>
      <c r="AU92" s="78">
        <f>AA92*AL92*AS92</f>
        <v>22288.323899074461</v>
      </c>
      <c r="AV92" s="78">
        <f>100 * AU92 / MAX(UnmetNeedsMuliplic)</f>
        <v>7.5720538348708093</v>
      </c>
      <c r="AW92" s="28">
        <f>IF(AV92&gt;0,LOG10(AV92),"")</f>
        <v>0.87921369299701713</v>
      </c>
      <c r="AX92" s="29">
        <f>RANK(AV92,UnmetNeedsMax100,0)</f>
        <v>77</v>
      </c>
      <c r="AY92" s="28">
        <f>IF(PERCENTRANK(UnmetNeedsMuliplic,AU92)&lt;0.95,AU92, PERCENTILE(UnmetNeedsMuliplic,0.95))</f>
        <v>22288.323899074461</v>
      </c>
      <c r="AZ92" s="28">
        <f xml:space="preserve"> 100 *AY92 / MAX(NeedsWinsor5High)</f>
        <v>43.475269768668717</v>
      </c>
      <c r="BA92" s="28">
        <v>0.50849604606628418</v>
      </c>
      <c r="BC92" s="34">
        <v>14655</v>
      </c>
      <c r="BD92" s="35">
        <v>3641.573486328125</v>
      </c>
      <c r="BE92" s="35">
        <v>19.374080657958984</v>
      </c>
      <c r="BF92" s="33">
        <v>80</v>
      </c>
    </row>
    <row r="93" spans="1:58">
      <c r="A93" s="7">
        <v>92</v>
      </c>
      <c r="C93" s="11" t="s">
        <v>3</v>
      </c>
      <c r="D93" s="11" t="s">
        <v>7</v>
      </c>
      <c r="E93" s="11" t="s">
        <v>11</v>
      </c>
      <c r="F93" s="11" t="s">
        <v>18</v>
      </c>
      <c r="G93" s="11" t="s">
        <v>35</v>
      </c>
      <c r="H93" s="15" t="s">
        <v>140</v>
      </c>
      <c r="I93" s="11" t="s">
        <v>530</v>
      </c>
      <c r="J93" s="11">
        <v>63043000</v>
      </c>
      <c r="K93" s="11">
        <v>63043</v>
      </c>
      <c r="L93" s="12">
        <v>55472</v>
      </c>
      <c r="M93" s="12">
        <v>57971.58984375</v>
      </c>
      <c r="N93" s="13">
        <v>55.017000000000003</v>
      </c>
      <c r="P93" s="20">
        <v>3548</v>
      </c>
      <c r="Q93" s="20">
        <v>3548</v>
      </c>
      <c r="R93" s="20">
        <v>3</v>
      </c>
      <c r="S93" s="20">
        <v>3</v>
      </c>
      <c r="T93" s="20">
        <v>0</v>
      </c>
      <c r="U93" s="20">
        <v>0</v>
      </c>
      <c r="V93" s="21">
        <v>2.6330407126806676E-4</v>
      </c>
      <c r="W93" s="21">
        <v>6.8960996577516198E-4</v>
      </c>
      <c r="X93" s="21">
        <v>5.5785203585401177E-6</v>
      </c>
      <c r="Y93" s="21">
        <v>0</v>
      </c>
      <c r="Z93" s="51">
        <f>bv_affected*V93+bv_idpcumul*W93+bv_htotalimput*X93+bv_hpartialimput*Y93</f>
        <v>2.0586066539544847E-4</v>
      </c>
      <c r="AA93" s="51">
        <f>100 * Z93 / MAX(magnitudescore)</f>
        <v>0.47876077340556322</v>
      </c>
      <c r="AC93" s="23">
        <v>6.120000034570694E-2</v>
      </c>
      <c r="AD93" s="23">
        <v>6.1202391982078552E-2</v>
      </c>
      <c r="AE93" s="23">
        <v>3.8900000508874655E-3</v>
      </c>
      <c r="AF93" s="23">
        <v>6.120000034570694E-2</v>
      </c>
      <c r="AG93" s="23">
        <v>3.8900000508874655E-3</v>
      </c>
      <c r="AH93" s="23">
        <v>2.0258425502106547E-4</v>
      </c>
      <c r="AI93" s="23">
        <v>4.5892366324551404E-4</v>
      </c>
      <c r="AJ93" s="23">
        <v>2.5596629711799324E-5</v>
      </c>
      <c r="AK93" s="76">
        <f>bv_rimputAffect*AH93+bv_ratioIDP*AI93+bv_rimputDamaged*AJ93</f>
        <v>2.1790524036769055E-4</v>
      </c>
      <c r="AL93" s="76">
        <f>100 * AK93 / MAX(intensityscore)</f>
        <v>3.3085924672785478</v>
      </c>
      <c r="AN93" s="25">
        <v>0.16219000518321991</v>
      </c>
      <c r="AO93" s="25">
        <v>1.2607453390955925E-3</v>
      </c>
      <c r="AP93" s="25">
        <v>1.2834821428571428</v>
      </c>
      <c r="AQ93" s="25">
        <v>3.5900983493775129E-4</v>
      </c>
      <c r="AR93" s="80">
        <f>bv_poverty*AO93+bv_TotalUW_Pc*AQ93</f>
        <v>8.8508232806343583E-4</v>
      </c>
      <c r="AS93" s="80">
        <f xml:space="preserve"> 100 * AR93 / MAX(preexistscore)</f>
        <v>13.163250701834643</v>
      </c>
      <c r="AU93" s="78">
        <f>AA93*AL93*AS93</f>
        <v>20.850908827558978</v>
      </c>
      <c r="AV93" s="78">
        <f>100 * AU93 / MAX(UnmetNeedsMuliplic)</f>
        <v>7.0837181325606909E-3</v>
      </c>
      <c r="AW93" s="28">
        <f>IF(AV93&gt;0,LOG10(AV93),"")</f>
        <v>-2.1497387281015223</v>
      </c>
      <c r="AX93" s="29">
        <f>RANK(AV93,UnmetNeedsMax100,0)</f>
        <v>366</v>
      </c>
      <c r="AY93" s="28">
        <f>IF(PERCENTRANK(UnmetNeedsMuliplic,AU93)&lt;0.95,AU93, PERCENTILE(UnmetNeedsMuliplic,0.95))</f>
        <v>20.850908827558978</v>
      </c>
      <c r="AZ93" s="28">
        <f xml:space="preserve"> 100 *AY93 / MAX(NeedsWinsor5High)</f>
        <v>4.0671469523901056E-2</v>
      </c>
      <c r="BA93" s="28">
        <v>9.9999997764825821E-3</v>
      </c>
      <c r="BC93" s="34">
        <v>3548</v>
      </c>
      <c r="BD93" s="35">
        <v>5.7545013427734375</v>
      </c>
      <c r="BE93" s="35">
        <v>3.0615383759140968E-2</v>
      </c>
      <c r="BF93" s="33">
        <v>359</v>
      </c>
    </row>
    <row r="94" spans="1:58">
      <c r="A94" s="7">
        <v>93</v>
      </c>
      <c r="C94" s="11" t="s">
        <v>3</v>
      </c>
      <c r="D94" s="11" t="s">
        <v>7</v>
      </c>
      <c r="E94" s="11" t="s">
        <v>11</v>
      </c>
      <c r="F94" s="11" t="s">
        <v>18</v>
      </c>
      <c r="G94" s="11" t="s">
        <v>35</v>
      </c>
      <c r="H94" s="15" t="s">
        <v>141</v>
      </c>
      <c r="I94" s="11" t="s">
        <v>531</v>
      </c>
      <c r="J94" s="11">
        <v>63044000</v>
      </c>
      <c r="K94" s="11">
        <v>63044</v>
      </c>
      <c r="L94" s="12">
        <v>46889</v>
      </c>
      <c r="M94" s="12">
        <v>49001.8359375</v>
      </c>
      <c r="N94" s="13">
        <v>2.677</v>
      </c>
      <c r="P94" s="20">
        <v>46889</v>
      </c>
      <c r="Q94" s="20">
        <v>45876</v>
      </c>
      <c r="R94" s="20">
        <v>6044</v>
      </c>
      <c r="S94" s="20">
        <v>6044</v>
      </c>
      <c r="T94" s="20">
        <v>3929</v>
      </c>
      <c r="U94" s="20">
        <v>3929</v>
      </c>
      <c r="V94" s="21">
        <v>3.479724982753396E-3</v>
      </c>
      <c r="W94" s="21">
        <v>8.9167263358831406E-3</v>
      </c>
      <c r="X94" s="21">
        <v>1.1238859035074711E-2</v>
      </c>
      <c r="Y94" s="21">
        <v>7.0501640439033508E-3</v>
      </c>
      <c r="Z94" s="51">
        <f>bv_affected*V94+bv_idpcumul*W94+bv_htotalimput*X94+bv_hpartialimput*Y94</f>
        <v>7.0874946121824911E-3</v>
      </c>
      <c r="AA94" s="51">
        <f>100 * Z94 / MAX(magnitudescore)</f>
        <v>16.483063413392014</v>
      </c>
      <c r="AC94" s="23">
        <v>0.95687997341156006</v>
      </c>
      <c r="AD94" s="23">
        <v>0.93620979785919189</v>
      </c>
      <c r="AE94" s="23">
        <v>0.97838997840881348</v>
      </c>
      <c r="AF94" s="23">
        <v>0.95687997341156006</v>
      </c>
      <c r="AG94" s="23">
        <v>0.97838997840881348</v>
      </c>
      <c r="AH94" s="23">
        <v>3.1674643978476524E-3</v>
      </c>
      <c r="AI94" s="23">
        <v>7.0201312191784382E-3</v>
      </c>
      <c r="AJ94" s="23">
        <v>6.4379144459962845E-3</v>
      </c>
      <c r="AK94" s="76">
        <f>bv_rimputAffect*AH94+bv_ratioIDP*AI94+bv_rimputDamaged*AJ94</f>
        <v>5.7918728013057266E-3</v>
      </c>
      <c r="AL94" s="76">
        <f>100 * AK94 / MAX(intensityscore)</f>
        <v>87.941651561478338</v>
      </c>
      <c r="AN94" s="25">
        <v>0.2821899950504303</v>
      </c>
      <c r="AO94" s="25">
        <v>2.1935366094112396E-3</v>
      </c>
      <c r="AP94" s="25">
        <v>10.481331533963113</v>
      </c>
      <c r="AQ94" s="25">
        <v>2.9317906592041254E-3</v>
      </c>
      <c r="AR94" s="80">
        <f>bv_poverty*AO94+bv_TotalUW_Pc*AQ94</f>
        <v>2.5010932465549559E-3</v>
      </c>
      <c r="AS94" s="80">
        <f xml:space="preserve"> 100 * AR94 / MAX(preexistscore)</f>
        <v>37.197124368196377</v>
      </c>
      <c r="AU94" s="78">
        <f>AA94*AL94*AS94</f>
        <v>53919.010514615089</v>
      </c>
      <c r="AV94" s="78">
        <f>100 * AU94 / MAX(UnmetNeedsMuliplic)</f>
        <v>18.318005974266402</v>
      </c>
      <c r="AW94" s="28">
        <f>IF(AV94&gt;0,LOG10(AV94),"")</f>
        <v>1.262878196323888</v>
      </c>
      <c r="AX94" s="29">
        <f>RANK(AV94,UnmetNeedsMax100,0)</f>
        <v>19</v>
      </c>
      <c r="AY94" s="28">
        <f>IF(PERCENTRANK(UnmetNeedsMuliplic,AU94)&lt;0.95,AU94, PERCENTILE(UnmetNeedsMuliplic,0.95))</f>
        <v>50468.394043135369</v>
      </c>
      <c r="AZ94" s="28">
        <f xml:space="preserve"> 100 *AY94 / MAX(NeedsWinsor5High)</f>
        <v>98.442891253383848</v>
      </c>
      <c r="BA94" s="28">
        <v>0.56737464666366577</v>
      </c>
      <c r="BC94" s="34">
        <v>46889</v>
      </c>
      <c r="BD94" s="35">
        <v>7507.2783203125</v>
      </c>
      <c r="BE94" s="35">
        <v>39.940597534179687</v>
      </c>
      <c r="BF94" s="33">
        <v>20</v>
      </c>
    </row>
    <row r="95" spans="1:58">
      <c r="A95" s="7">
        <v>94</v>
      </c>
      <c r="C95" s="11" t="s">
        <v>3</v>
      </c>
      <c r="D95" s="11" t="s">
        <v>7</v>
      </c>
      <c r="E95" s="11" t="s">
        <v>11</v>
      </c>
      <c r="F95" s="11" t="s">
        <v>18</v>
      </c>
      <c r="G95" s="11" t="s">
        <v>35</v>
      </c>
      <c r="H95" s="15" t="s">
        <v>142</v>
      </c>
      <c r="I95" s="11" t="s">
        <v>532</v>
      </c>
      <c r="J95" s="11">
        <v>63045000</v>
      </c>
      <c r="K95" s="11">
        <v>63045</v>
      </c>
      <c r="L95" s="12">
        <v>58814</v>
      </c>
      <c r="M95" s="12">
        <v>61464.1796875</v>
      </c>
      <c r="N95" s="13">
        <v>68.715999999999994</v>
      </c>
      <c r="P95" s="20">
        <v>3450</v>
      </c>
      <c r="Q95" s="20">
        <v>3450</v>
      </c>
      <c r="R95" s="20">
        <v>0</v>
      </c>
      <c r="S95" s="20">
        <v>0</v>
      </c>
      <c r="T95" s="20">
        <v>0</v>
      </c>
      <c r="U95" s="20">
        <v>0</v>
      </c>
      <c r="V95" s="21">
        <v>2.5603128597140312E-4</v>
      </c>
      <c r="W95" s="21">
        <v>6.7056209081783891E-4</v>
      </c>
      <c r="X95" s="21">
        <v>0</v>
      </c>
      <c r="Y95" s="21">
        <v>0</v>
      </c>
      <c r="Z95" s="51">
        <f>bv_affected*V95+bv_idpcumul*W95+bv_htotalimput*X95+bv_hpartialimput*Y95</f>
        <v>1.9894915986224079E-4</v>
      </c>
      <c r="AA95" s="51">
        <f>100 * Z95 / MAX(magnitudescore)</f>
        <v>0.46268699977756594</v>
      </c>
      <c r="AC95" s="23">
        <v>5.6129999458789825E-2</v>
      </c>
      <c r="AD95" s="23">
        <v>5.6130252778530121E-2</v>
      </c>
      <c r="AE95" s="23">
        <v>0</v>
      </c>
      <c r="AF95" s="23">
        <v>5.6129999458789825E-2</v>
      </c>
      <c r="AG95" s="23">
        <v>0</v>
      </c>
      <c r="AH95" s="23">
        <v>1.8580153118818998E-4</v>
      </c>
      <c r="AI95" s="23">
        <v>4.2089042835868895E-4</v>
      </c>
      <c r="AJ95" s="23">
        <v>0</v>
      </c>
      <c r="AK95" s="76">
        <f>bv_rimputAffect*AH95+bv_ratioIDP*AI95+bv_rimputDamaged*AJ95</f>
        <v>1.9037104473973161E-4</v>
      </c>
      <c r="AL95" s="76">
        <f>100 * AK95 / MAX(intensityscore)</f>
        <v>2.8905234383120173</v>
      </c>
      <c r="AN95" s="25">
        <v>0.23244999349117279</v>
      </c>
      <c r="AO95" s="25">
        <v>1.8068945500999689E-3</v>
      </c>
      <c r="AP95" s="25">
        <v>5.1155676410605029</v>
      </c>
      <c r="AQ95" s="25">
        <v>1.4309034449979663E-3</v>
      </c>
      <c r="AR95" s="80">
        <f>bv_poverty*AO95+bv_TotalUW_Pc*AQ95</f>
        <v>1.6502566557144746E-3</v>
      </c>
      <c r="AS95" s="80">
        <f xml:space="preserve"> 100 * AR95 / MAX(preexistscore)</f>
        <v>24.543188122477044</v>
      </c>
      <c r="AU95" s="78">
        <f>AA95*AL95*AS95</f>
        <v>32.824246751737938</v>
      </c>
      <c r="AV95" s="78">
        <f>100 * AU95 / MAX(UnmetNeedsMuliplic)</f>
        <v>1.1151442549861904E-2</v>
      </c>
      <c r="AW95" s="28">
        <f>IF(AV95&gt;0,LOG10(AV95),"")</f>
        <v>-1.9526689486766544</v>
      </c>
      <c r="AX95" s="29">
        <f>RANK(AV95,UnmetNeedsMax100,0)</f>
        <v>364</v>
      </c>
      <c r="AY95" s="28">
        <f>IF(PERCENTRANK(UnmetNeedsMuliplic,AU95)&lt;0.95,AU95, PERCENTILE(UnmetNeedsMuliplic,0.95))</f>
        <v>32.824246751737938</v>
      </c>
      <c r="AZ95" s="28">
        <f xml:space="preserve"> 100 *AY95 / MAX(NeedsWinsor5High)</f>
        <v>6.402648260798173E-2</v>
      </c>
      <c r="BA95" s="28">
        <v>9.9999997764825821E-3</v>
      </c>
      <c r="BC95" s="34">
        <v>3450</v>
      </c>
      <c r="BD95" s="35">
        <v>8.0195245742797852</v>
      </c>
      <c r="BE95" s="35">
        <v>4.2665876448154449E-2</v>
      </c>
      <c r="BF95" s="33">
        <v>351</v>
      </c>
    </row>
    <row r="96" spans="1:58">
      <c r="A96" s="7">
        <v>95</v>
      </c>
      <c r="C96" s="11" t="s">
        <v>3</v>
      </c>
      <c r="D96" s="11" t="s">
        <v>7</v>
      </c>
      <c r="E96" s="11" t="s">
        <v>11</v>
      </c>
      <c r="F96" s="11" t="s">
        <v>18</v>
      </c>
      <c r="G96" s="11" t="s">
        <v>35</v>
      </c>
      <c r="H96" s="15" t="s">
        <v>143</v>
      </c>
      <c r="I96" s="11" t="s">
        <v>533</v>
      </c>
      <c r="J96" s="11">
        <v>63046000</v>
      </c>
      <c r="K96" s="11">
        <v>63046</v>
      </c>
      <c r="L96" s="12">
        <v>21540</v>
      </c>
      <c r="M96" s="12">
        <v>22510.599609375</v>
      </c>
      <c r="N96" s="13">
        <v>60.597999999999999</v>
      </c>
      <c r="P96" s="20">
        <v>1335</v>
      </c>
      <c r="Q96" s="20">
        <v>1335</v>
      </c>
      <c r="R96" s="20">
        <v>66</v>
      </c>
      <c r="S96" s="20">
        <v>66</v>
      </c>
      <c r="T96" s="20">
        <v>243</v>
      </c>
      <c r="U96" s="20">
        <v>243</v>
      </c>
      <c r="V96" s="21">
        <v>9.9072982266079634E-5</v>
      </c>
      <c r="W96" s="21">
        <v>2.5947837275452912E-4</v>
      </c>
      <c r="X96" s="21">
        <v>1.2272744788788259E-4</v>
      </c>
      <c r="Y96" s="21">
        <v>4.3603710946626961E-4</v>
      </c>
      <c r="Z96" s="51">
        <f>bv_affected*V96+bv_idpcumul*W96+bv_htotalimput*X96+bv_hpartialimput*Y96</f>
        <v>2.2082548956168466E-4</v>
      </c>
      <c r="AA96" s="51">
        <f>100 * Z96 / MAX(magnitudescore)</f>
        <v>0.51356378338293174</v>
      </c>
      <c r="AC96" s="23">
        <v>5.9310000389814377E-2</v>
      </c>
      <c r="AD96" s="23">
        <v>5.9305395931005478E-2</v>
      </c>
      <c r="AE96" s="23">
        <v>1.0647200345993042</v>
      </c>
      <c r="AF96" s="23">
        <v>5.9310000389814377E-2</v>
      </c>
      <c r="AG96" s="23">
        <v>1</v>
      </c>
      <c r="AH96" s="23">
        <v>1.9632797921076417E-4</v>
      </c>
      <c r="AI96" s="23">
        <v>4.4469910790212452E-4</v>
      </c>
      <c r="AJ96" s="23">
        <v>6.580110639333725E-3</v>
      </c>
      <c r="AK96" s="76">
        <f>bv_rimputAffect*AH96+bv_ratioIDP*AI96+bv_rimputDamaged*AJ96</f>
        <v>2.8575346661644289E-3</v>
      </c>
      <c r="AL96" s="76">
        <f>100 * AK96 / MAX(intensityscore)</f>
        <v>43.387748066570978</v>
      </c>
      <c r="AN96" s="25">
        <v>0.32328000664710999</v>
      </c>
      <c r="AO96" s="25">
        <v>2.5129399728029966E-3</v>
      </c>
      <c r="AP96" s="25">
        <v>4.4198895027624303</v>
      </c>
      <c r="AQ96" s="25">
        <v>1.2363115092739463E-3</v>
      </c>
      <c r="AR96" s="80">
        <f>bv_poverty*AO96+bv_TotalUW_Pc*AQ96</f>
        <v>1.9810965548967942E-3</v>
      </c>
      <c r="AS96" s="80">
        <f xml:space="preserve"> 100 * AR96 / MAX(preexistscore)</f>
        <v>29.463553603770944</v>
      </c>
      <c r="AU96" s="78">
        <f>AA96*AL96*AS96</f>
        <v>656.51798115481722</v>
      </c>
      <c r="AV96" s="78">
        <f>100 * AU96 / MAX(UnmetNeedsMuliplic)</f>
        <v>0.22304007781722013</v>
      </c>
      <c r="AW96" s="28">
        <f>IF(AV96&gt;0,LOG10(AV96),"")</f>
        <v>-0.6516170920595622</v>
      </c>
      <c r="AX96" s="29">
        <f>RANK(AV96,UnmetNeedsMax100,0)</f>
        <v>287</v>
      </c>
      <c r="AY96" s="28">
        <f>IF(PERCENTRANK(UnmetNeedsMuliplic,AU96)&lt;0.95,AU96, PERCENTILE(UnmetNeedsMuliplic,0.95))</f>
        <v>656.51798115481722</v>
      </c>
      <c r="AZ96" s="28">
        <f xml:space="preserve"> 100 *AY96 / MAX(NeedsWinsor5High)</f>
        <v>1.2805941114249817</v>
      </c>
      <c r="BA96" s="28">
        <v>1.3486979529261589E-2</v>
      </c>
      <c r="BC96" s="34">
        <v>1335</v>
      </c>
      <c r="BD96" s="35">
        <v>5.8206944465637207</v>
      </c>
      <c r="BE96" s="35">
        <v>3.0967550352215767E-2</v>
      </c>
      <c r="BF96" s="33">
        <v>358</v>
      </c>
    </row>
    <row r="97" spans="1:58">
      <c r="A97" s="7">
        <v>96</v>
      </c>
      <c r="C97" s="11" t="s">
        <v>3</v>
      </c>
      <c r="D97" s="11" t="s">
        <v>7</v>
      </c>
      <c r="E97" s="11" t="s">
        <v>11</v>
      </c>
      <c r="F97" s="11" t="s">
        <v>18</v>
      </c>
      <c r="G97" s="11" t="s">
        <v>35</v>
      </c>
      <c r="H97" s="15" t="s">
        <v>144</v>
      </c>
      <c r="I97" s="11" t="s">
        <v>534</v>
      </c>
      <c r="J97" s="11">
        <v>63047000</v>
      </c>
      <c r="K97" s="11">
        <v>63047</v>
      </c>
      <c r="L97" s="12">
        <v>23693</v>
      </c>
      <c r="M97" s="12">
        <v>24760.615234375</v>
      </c>
      <c r="N97" s="13">
        <v>53.408000000000001</v>
      </c>
      <c r="P97" s="20">
        <v>23693</v>
      </c>
      <c r="Q97" s="20">
        <v>19453</v>
      </c>
      <c r="R97" s="20">
        <v>46</v>
      </c>
      <c r="S97" s="20">
        <v>46</v>
      </c>
      <c r="T97" s="20">
        <v>26</v>
      </c>
      <c r="U97" s="20">
        <v>26</v>
      </c>
      <c r="V97" s="21">
        <v>1.7583041917532682E-3</v>
      </c>
      <c r="W97" s="21">
        <v>3.7809985224157572E-3</v>
      </c>
      <c r="X97" s="21">
        <v>8.553731458960101E-5</v>
      </c>
      <c r="Y97" s="21">
        <v>4.6654178731841967E-5</v>
      </c>
      <c r="Z97" s="51">
        <f>bv_affected*V97+bv_idpcumul*W97+bv_htotalimput*X97+bv_hpartialimput*Y97</f>
        <v>1.2609878229235621E-3</v>
      </c>
      <c r="AA97" s="51">
        <f>100 * Z97 / MAX(magnitudescore)</f>
        <v>2.93262194697652</v>
      </c>
      <c r="AC97" s="23">
        <v>0.95687997341156006</v>
      </c>
      <c r="AD97" s="23">
        <v>0.78564286231994629</v>
      </c>
      <c r="AE97" s="23">
        <v>1.3980000279843807E-2</v>
      </c>
      <c r="AF97" s="23">
        <v>0.95687997341156006</v>
      </c>
      <c r="AG97" s="23">
        <v>1.3980000279843807E-2</v>
      </c>
      <c r="AH97" s="23">
        <v>3.1674643978476524E-3</v>
      </c>
      <c r="AI97" s="23">
        <v>5.8911112137138844E-3</v>
      </c>
      <c r="AJ97" s="23">
        <v>9.1989946668036282E-5</v>
      </c>
      <c r="AK97" s="76">
        <f>bv_rimputAffect*AH97+bv_ratioIDP*AI97+bv_rimputDamaged*AJ97</f>
        <v>2.8478498090771611E-3</v>
      </c>
      <c r="AL97" s="76">
        <f>100 * AK97 / MAX(intensityscore)</f>
        <v>43.240696783400665</v>
      </c>
      <c r="AN97" s="25">
        <v>0.19990000128746033</v>
      </c>
      <c r="AO97" s="25">
        <v>1.5538749285042286E-3</v>
      </c>
      <c r="AP97" s="25">
        <v>8.115942028985506</v>
      </c>
      <c r="AQ97" s="25">
        <v>2.2701546549797058E-3</v>
      </c>
      <c r="AR97" s="80">
        <f>bv_poverty*AO97+bv_TotalUW_Pc*AQ97</f>
        <v>1.8522770625539124E-3</v>
      </c>
      <c r="AS97" s="80">
        <f xml:space="preserve"> 100 * AR97 / MAX(preexistscore)</f>
        <v>27.547705530402911</v>
      </c>
      <c r="AU97" s="78">
        <f>AA97*AL97*AS97</f>
        <v>3493.2864230173627</v>
      </c>
      <c r="AV97" s="78">
        <f>100 * AU97 / MAX(UnmetNeedsMuliplic)</f>
        <v>1.1867807097333669</v>
      </c>
      <c r="AW97" s="28">
        <f>IF(AV97&gt;0,LOG10(AV97),"")</f>
        <v>7.4370478557814673E-2</v>
      </c>
      <c r="AX97" s="29">
        <f>RANK(AV97,UnmetNeedsMax100,0)</f>
        <v>178</v>
      </c>
      <c r="AY97" s="28">
        <f>IF(PERCENTRANK(UnmetNeedsMuliplic,AU97)&lt;0.95,AU97, PERCENTILE(UnmetNeedsMuliplic,0.95))</f>
        <v>3493.2864230173627</v>
      </c>
      <c r="AZ97" s="28">
        <f xml:space="preserve"> 100 *AY97 / MAX(NeedsWinsor5High)</f>
        <v>6.8139520184473898</v>
      </c>
      <c r="BA97" s="28">
        <v>9.9999997764825821E-3</v>
      </c>
      <c r="BC97" s="34">
        <v>23693</v>
      </c>
      <c r="BD97" s="35">
        <v>47.3623046875</v>
      </c>
      <c r="BE97" s="35">
        <v>0.2519792914390564</v>
      </c>
      <c r="BF97" s="33">
        <v>301</v>
      </c>
    </row>
    <row r="98" spans="1:58">
      <c r="A98" s="7">
        <v>97</v>
      </c>
      <c r="C98" s="11" t="s">
        <v>3</v>
      </c>
      <c r="D98" s="11" t="s">
        <v>7</v>
      </c>
      <c r="E98" s="11" t="s">
        <v>11</v>
      </c>
      <c r="F98" s="11" t="s">
        <v>19</v>
      </c>
      <c r="G98" s="11" t="s">
        <v>36</v>
      </c>
      <c r="H98" s="15" t="s">
        <v>145</v>
      </c>
      <c r="I98" s="11" t="s">
        <v>535</v>
      </c>
      <c r="J98" s="11">
        <v>64501000</v>
      </c>
      <c r="K98" s="11">
        <v>64501</v>
      </c>
      <c r="L98" s="12">
        <v>511820</v>
      </c>
      <c r="M98" s="12">
        <v>539640.5625</v>
      </c>
      <c r="N98" s="13">
        <v>68.555999999999997</v>
      </c>
      <c r="P98" s="20">
        <v>38568</v>
      </c>
      <c r="Q98" s="20">
        <v>38568</v>
      </c>
      <c r="R98" s="20">
        <v>93</v>
      </c>
      <c r="S98" s="20">
        <v>93</v>
      </c>
      <c r="T98" s="20">
        <v>715</v>
      </c>
      <c r="U98" s="20">
        <v>715</v>
      </c>
      <c r="V98" s="21">
        <v>2.8622071258723736E-3</v>
      </c>
      <c r="W98" s="21">
        <v>7.4963010847568512E-3</v>
      </c>
      <c r="X98" s="21">
        <v>1.7293413111474365E-4</v>
      </c>
      <c r="Y98" s="21">
        <v>1.2829898623749614E-3</v>
      </c>
      <c r="Z98" s="51">
        <f>bv_affected*V98+bv_idpcumul*W98+bv_htotalimput*X98+bv_hpartialimput*Y98</f>
        <v>2.6048046244497524E-3</v>
      </c>
      <c r="AA98" s="51">
        <f>100 * Z98 / MAX(magnitudescore)</f>
        <v>6.0578754769706666</v>
      </c>
      <c r="AC98" s="23">
        <v>7.1469999849796295E-2</v>
      </c>
      <c r="AD98" s="23">
        <v>7.1469791233539581E-2</v>
      </c>
      <c r="AE98" s="23">
        <v>9.6369996666908264E-2</v>
      </c>
      <c r="AF98" s="23">
        <v>7.1469999849796295E-2</v>
      </c>
      <c r="AG98" s="23">
        <v>9.6369996666908264E-2</v>
      </c>
      <c r="AH98" s="23">
        <v>2.3658001737203449E-4</v>
      </c>
      <c r="AI98" s="23">
        <v>5.3591333562508225E-4</v>
      </c>
      <c r="AJ98" s="23">
        <v>6.3412525923922658E-4</v>
      </c>
      <c r="AK98" s="76">
        <f>bv_rimputAffect*AH98+bv_ratioIDP*AI98+bv_rimputDamaged*AJ98</f>
        <v>4.9839335974247666E-4</v>
      </c>
      <c r="AL98" s="76">
        <f>100 * AK98 / MAX(intensityscore)</f>
        <v>7.5674201914700943</v>
      </c>
      <c r="AN98" s="25">
        <v>4.7079998999834061E-2</v>
      </c>
      <c r="AO98" s="25">
        <v>3.6596512654796243E-4</v>
      </c>
      <c r="AP98" s="25">
        <v>7.2840770351699415</v>
      </c>
      <c r="AQ98" s="25">
        <v>2.0374690648168325E-3</v>
      </c>
      <c r="AR98" s="80">
        <f>bv_poverty*AO98+bv_TotalUW_Pc*AQ98</f>
        <v>1.0623136672307737E-3</v>
      </c>
      <c r="AS98" s="80">
        <f xml:space="preserve"> 100 * AR98 / MAX(preexistscore)</f>
        <v>15.799096516072103</v>
      </c>
      <c r="AU98" s="78">
        <f>AA98*AL98*AS98</f>
        <v>724.26991143685302</v>
      </c>
      <c r="AV98" s="78">
        <f>100 * AU98 / MAX(UnmetNeedsMuliplic)</f>
        <v>0.24605756741558746</v>
      </c>
      <c r="AW98" s="28">
        <f>IF(AV98&gt;0,LOG10(AV98),"")</f>
        <v>-0.60896327384756344</v>
      </c>
      <c r="AX98" s="29">
        <f>RANK(AV98,UnmetNeedsMax100,0)</f>
        <v>279</v>
      </c>
      <c r="AY98" s="28">
        <f>IF(PERCENTRANK(UnmetNeedsMuliplic,AU98)&lt;0.95,AU98, PERCENTILE(UnmetNeedsMuliplic,0.95))</f>
        <v>724.26991143685302</v>
      </c>
      <c r="AZ98" s="28">
        <f xml:space="preserve"> 100 *AY98 / MAX(NeedsWinsor5High)</f>
        <v>1.4127500088220872</v>
      </c>
      <c r="BA98" s="28">
        <v>9.9999997764825821E-3</v>
      </c>
      <c r="BC98" s="34">
        <v>38568</v>
      </c>
      <c r="BD98" s="35">
        <v>18.157814025878906</v>
      </c>
      <c r="BE98" s="35">
        <v>9.6604108810424805E-2</v>
      </c>
      <c r="BF98" s="33">
        <v>339</v>
      </c>
    </row>
    <row r="99" spans="1:58">
      <c r="A99" s="7">
        <v>98</v>
      </c>
      <c r="C99" s="11" t="s">
        <v>3</v>
      </c>
      <c r="D99" s="11" t="s">
        <v>7</v>
      </c>
      <c r="E99" s="11" t="s">
        <v>11</v>
      </c>
      <c r="F99" s="11" t="s">
        <v>19</v>
      </c>
      <c r="G99" s="11" t="s">
        <v>36</v>
      </c>
      <c r="H99" s="15" t="s">
        <v>146</v>
      </c>
      <c r="I99" s="11" t="s">
        <v>536</v>
      </c>
      <c r="J99" s="11">
        <v>64502000</v>
      </c>
      <c r="K99" s="11">
        <v>64502</v>
      </c>
      <c r="L99" s="12">
        <v>163045</v>
      </c>
      <c r="M99" s="12">
        <v>168734.984375</v>
      </c>
      <c r="N99" s="13">
        <v>84.382000000000005</v>
      </c>
      <c r="P99" s="20">
        <v>5730</v>
      </c>
      <c r="Q99" s="20">
        <v>5730</v>
      </c>
      <c r="R99" s="20">
        <v>13</v>
      </c>
      <c r="S99" s="20">
        <v>13</v>
      </c>
      <c r="T99" s="20">
        <v>18</v>
      </c>
      <c r="U99" s="20">
        <v>18</v>
      </c>
      <c r="V99" s="21">
        <v>4.2523458250798285E-4</v>
      </c>
      <c r="W99" s="21">
        <v>1.1137161636725068E-3</v>
      </c>
      <c r="X99" s="21">
        <v>2.4173588826670311E-5</v>
      </c>
      <c r="Y99" s="21">
        <v>3.2299045415129513E-5</v>
      </c>
      <c r="Z99" s="51">
        <f>bv_affected*V99+bv_idpcumul*W99+bv_htotalimput*X99+bv_hpartialimput*Y99</f>
        <v>3.4449065745520787E-4</v>
      </c>
      <c r="AA99" s="51">
        <f>100 * Z99 / MAX(magnitudescore)</f>
        <v>0.80116623191432079</v>
      </c>
      <c r="AC99" s="23">
        <v>3.3959999680519104E-2</v>
      </c>
      <c r="AD99" s="23">
        <v>3.3958576619625092E-2</v>
      </c>
      <c r="AE99" s="23">
        <v>2.4890000000596046E-2</v>
      </c>
      <c r="AF99" s="23">
        <v>3.3959999680519104E-2</v>
      </c>
      <c r="AG99" s="23">
        <v>2.4890000000596046E-2</v>
      </c>
      <c r="AH99" s="23">
        <v>1.1241439642617479E-4</v>
      </c>
      <c r="AI99" s="23">
        <v>2.5463700876571238E-4</v>
      </c>
      <c r="AJ99" s="23">
        <v>1.6377895371988416E-4</v>
      </c>
      <c r="AK99" s="76">
        <f>bv_rimputAffect*AH99+bv_ratioIDP*AI99+bv_rimputDamaged*AJ99</f>
        <v>1.8129262248257875E-4</v>
      </c>
      <c r="AL99" s="76">
        <f>100 * AK99 / MAX(intensityscore)</f>
        <v>2.7526800370055313</v>
      </c>
      <c r="AN99" s="25">
        <v>0.15579999983310699</v>
      </c>
      <c r="AO99" s="25">
        <v>1.2110741809010506E-3</v>
      </c>
      <c r="AP99" s="25">
        <v>5.0218784980156705</v>
      </c>
      <c r="AQ99" s="25">
        <v>1.404697191901505E-3</v>
      </c>
      <c r="AR99" s="80">
        <f>bv_poverty*AO99+bv_TotalUW_Pc*AQ99</f>
        <v>1.2917375272838399E-3</v>
      </c>
      <c r="AS99" s="80">
        <f xml:space="preserve"> 100 * AR99 / MAX(preexistscore)</f>
        <v>19.211167564274852</v>
      </c>
      <c r="AU99" s="78">
        <f>AA99*AL99*AS99</f>
        <v>42.36743085975403</v>
      </c>
      <c r="AV99" s="78">
        <f>100 * AU99 / MAX(UnmetNeedsMuliplic)</f>
        <v>1.4393566280169957E-2</v>
      </c>
      <c r="AW99" s="28">
        <f>IF(AV99&gt;0,LOG10(AV99),"")</f>
        <v>-1.8418315880016451</v>
      </c>
      <c r="AX99" s="29">
        <f>RANK(AV99,UnmetNeedsMax100,0)</f>
        <v>362</v>
      </c>
      <c r="AY99" s="28">
        <f>IF(PERCENTRANK(UnmetNeedsMuliplic,AU99)&lt;0.95,AU99, PERCENTILE(UnmetNeedsMuliplic,0.95))</f>
        <v>42.36743085975403</v>
      </c>
      <c r="AZ99" s="28">
        <f xml:space="preserve"> 100 *AY99 / MAX(NeedsWinsor5High)</f>
        <v>8.2641274165515602E-2</v>
      </c>
      <c r="BA99" s="28">
        <v>9.9999997764825821E-3</v>
      </c>
      <c r="BC99" s="34">
        <v>5730</v>
      </c>
      <c r="BD99" s="35">
        <v>8.9273395538330078</v>
      </c>
      <c r="BE99" s="35">
        <v>4.7495678067207336E-2</v>
      </c>
      <c r="BF99" s="33">
        <v>348</v>
      </c>
    </row>
    <row r="100" spans="1:58">
      <c r="A100" s="7">
        <v>99</v>
      </c>
      <c r="C100" s="11" t="s">
        <v>3</v>
      </c>
      <c r="D100" s="11" t="s">
        <v>7</v>
      </c>
      <c r="E100" s="11" t="s">
        <v>11</v>
      </c>
      <c r="F100" s="11" t="s">
        <v>19</v>
      </c>
      <c r="G100" s="11" t="s">
        <v>36</v>
      </c>
      <c r="H100" s="15" t="s">
        <v>147</v>
      </c>
      <c r="I100" s="11" t="s">
        <v>537</v>
      </c>
      <c r="J100" s="11">
        <v>64503000</v>
      </c>
      <c r="K100" s="11">
        <v>64503</v>
      </c>
      <c r="L100" s="12">
        <v>65431</v>
      </c>
      <c r="M100" s="12">
        <v>67714.4296875</v>
      </c>
      <c r="N100" s="13">
        <v>128.18899999999999</v>
      </c>
      <c r="P100" s="20">
        <v>1929</v>
      </c>
      <c r="Q100" s="20">
        <v>1929</v>
      </c>
      <c r="R100" s="20">
        <v>5</v>
      </c>
      <c r="S100" s="20">
        <v>5</v>
      </c>
      <c r="T100" s="20">
        <v>22</v>
      </c>
      <c r="U100" s="20">
        <v>22</v>
      </c>
      <c r="V100" s="21">
        <v>1.4315488806460053E-4</v>
      </c>
      <c r="W100" s="21">
        <v>3.749316674657166E-4</v>
      </c>
      <c r="X100" s="21">
        <v>9.2975342340650968E-6</v>
      </c>
      <c r="Y100" s="21">
        <v>3.9476610254496336E-5</v>
      </c>
      <c r="Z100" s="51">
        <f>bv_affected*V100+bv_idpcumul*W100+bv_htotalimput*X100+bv_hpartialimput*Y100</f>
        <v>1.2385146486785744E-4</v>
      </c>
      <c r="AA100" s="51">
        <f>100 * Z100 / MAX(magnitudescore)</f>
        <v>0.28803571091953911</v>
      </c>
      <c r="AC100" s="23">
        <v>2.848999947309494E-2</v>
      </c>
      <c r="AD100" s="23">
        <v>2.8487281873822212E-2</v>
      </c>
      <c r="AE100" s="23">
        <v>6.4390003681182861E-2</v>
      </c>
      <c r="AF100" s="23">
        <v>2.848999947309494E-2</v>
      </c>
      <c r="AG100" s="23">
        <v>6.4390003681182861E-2</v>
      </c>
      <c r="AH100" s="23">
        <v>9.4307601102627814E-5</v>
      </c>
      <c r="AI100" s="23">
        <v>2.1361072140280157E-4</v>
      </c>
      <c r="AJ100" s="23">
        <v>4.236933309584856E-4</v>
      </c>
      <c r="AK100" s="76">
        <f>bv_rimputAffect*AH100+bv_ratioIDP*AI100+bv_rimputDamaged*AJ100</f>
        <v>2.6766472646704644E-4</v>
      </c>
      <c r="AL100" s="76">
        <f>100 * AK100 / MAX(intensityscore)</f>
        <v>4.0641220754980631</v>
      </c>
      <c r="AN100" s="25">
        <v>0.20597000420093536</v>
      </c>
      <c r="AO100" s="25">
        <v>1.6010586405172944E-3</v>
      </c>
      <c r="AP100" s="25">
        <v>2.9165609941668782</v>
      </c>
      <c r="AQ100" s="25">
        <v>8.1580725964158773E-4</v>
      </c>
      <c r="AR100" s="80">
        <f>bv_poverty*AO100+bv_TotalUW_Pc*AQ100</f>
        <v>1.2739229152444751E-3</v>
      </c>
      <c r="AS100" s="80">
        <f xml:space="preserve"> 100 * AR100 / MAX(preexistscore)</f>
        <v>18.946222488551598</v>
      </c>
      <c r="AU100" s="78">
        <f>AA100*AL100*AS100</f>
        <v>22.178680918421726</v>
      </c>
      <c r="AV100" s="78">
        <f>100 * AU100 / MAX(UnmetNeedsMuliplic)</f>
        <v>7.5348046206240313E-3</v>
      </c>
      <c r="AW100" s="28">
        <f>IF(AV100&gt;0,LOG10(AV100),"")</f>
        <v>-2.1229280045683234</v>
      </c>
      <c r="AX100" s="29">
        <f>RANK(AV100,UnmetNeedsMax100,0)</f>
        <v>365</v>
      </c>
      <c r="AY100" s="28">
        <f>IF(PERCENTRANK(UnmetNeedsMuliplic,AU100)&lt;0.95,AU100, PERCENTILE(UnmetNeedsMuliplic,0.95))</f>
        <v>22.178680918421726</v>
      </c>
      <c r="AZ100" s="28">
        <f xml:space="preserve"> 100 *AY100 / MAX(NeedsWinsor5High)</f>
        <v>4.3261401817731568E-2</v>
      </c>
      <c r="BA100" s="28">
        <v>9.9999997764825821E-3</v>
      </c>
      <c r="BC100" s="34">
        <v>1929</v>
      </c>
      <c r="BD100" s="35">
        <v>3.9731612205505371</v>
      </c>
      <c r="BE100" s="35">
        <v>2.1138211712241173E-2</v>
      </c>
      <c r="BF100" s="33">
        <v>366</v>
      </c>
    </row>
    <row r="101" spans="1:58">
      <c r="A101" s="7">
        <v>100</v>
      </c>
      <c r="C101" s="11" t="s">
        <v>3</v>
      </c>
      <c r="D101" s="11" t="s">
        <v>7</v>
      </c>
      <c r="E101" s="11" t="s">
        <v>11</v>
      </c>
      <c r="F101" s="11" t="s">
        <v>19</v>
      </c>
      <c r="G101" s="11" t="s">
        <v>36</v>
      </c>
      <c r="H101" s="15" t="s">
        <v>148</v>
      </c>
      <c r="I101" s="11" t="s">
        <v>538</v>
      </c>
      <c r="J101" s="11">
        <v>64504000</v>
      </c>
      <c r="K101" s="11">
        <v>64504</v>
      </c>
      <c r="L101" s="12">
        <v>151500</v>
      </c>
      <c r="M101" s="12">
        <v>156787.09375</v>
      </c>
      <c r="N101" s="13">
        <v>43.95</v>
      </c>
      <c r="P101" s="20">
        <v>151500</v>
      </c>
      <c r="Q101" s="20">
        <v>112976</v>
      </c>
      <c r="R101" s="20">
        <v>5636</v>
      </c>
      <c r="S101" s="20">
        <v>5636</v>
      </c>
      <c r="T101" s="20">
        <v>18574</v>
      </c>
      <c r="U101" s="20">
        <v>18574</v>
      </c>
      <c r="V101" s="21">
        <v>1.1243113316595554E-2</v>
      </c>
      <c r="W101" s="21">
        <v>2.1958673372864723E-2</v>
      </c>
      <c r="X101" s="21">
        <v>1.0480180382728577E-2</v>
      </c>
      <c r="Y101" s="21">
        <v>3.3329028636217117E-2</v>
      </c>
      <c r="Z101" s="51">
        <f>bv_affected*V101+bv_idpcumul*W101+bv_htotalimput*X101+bv_hpartialimput*Y101</f>
        <v>1.873424365380779E-2</v>
      </c>
      <c r="AA101" s="51">
        <f>100 * Z101 / MAX(magnitudescore)</f>
        <v>43.5693771980958</v>
      </c>
      <c r="AC101" s="23">
        <v>0.96627998352050781</v>
      </c>
      <c r="AD101" s="23">
        <v>0.72056949138641357</v>
      </c>
      <c r="AE101" s="23">
        <v>0.73509001731872559</v>
      </c>
      <c r="AF101" s="23">
        <v>0.96627998352050781</v>
      </c>
      <c r="AG101" s="23">
        <v>0.73509001731872559</v>
      </c>
      <c r="AH101" s="23">
        <v>3.1985801178961992E-3</v>
      </c>
      <c r="AI101" s="23">
        <v>5.4031610488891602E-3</v>
      </c>
      <c r="AJ101" s="23">
        <v>4.8369737342000008E-3</v>
      </c>
      <c r="AK101" s="76">
        <f>bv_rimputAffect*AH101+bv_ratioIDP*AI101+bv_rimputDamaged*AJ101</f>
        <v>4.6062502659391614E-3</v>
      </c>
      <c r="AL101" s="76">
        <f>100 * AK101 / MAX(intensityscore)</f>
        <v>69.939598086626958</v>
      </c>
      <c r="AN101" s="25">
        <v>0.22254000604152679</v>
      </c>
      <c r="AO101" s="25">
        <v>1.7298616003245115E-3</v>
      </c>
      <c r="AP101" s="25">
        <v>7.41067490074989</v>
      </c>
      <c r="AQ101" s="25">
        <v>2.0728805102407932E-3</v>
      </c>
      <c r="AR101" s="80">
        <f>bv_poverty*AO101+bv_TotalUW_Pc*AQ101</f>
        <v>1.8727632781956347E-3</v>
      </c>
      <c r="AS101" s="80">
        <f xml:space="preserve"> 100 * AR101 / MAX(preexistscore)</f>
        <v>27.85238361951793</v>
      </c>
      <c r="AU101" s="78">
        <f>AA101*AL101*AS101</f>
        <v>84872.472158169447</v>
      </c>
      <c r="AV101" s="78">
        <f>100 * AU101 / MAX(UnmetNeedsMuliplic)</f>
        <v>28.833883211241371</v>
      </c>
      <c r="AW101" s="28">
        <f>IF(AV101&gt;0,LOG10(AV101),"")</f>
        <v>1.4599031350572</v>
      </c>
      <c r="AX101" s="29">
        <f>RANK(AV101,UnmetNeedsMax100,0)</f>
        <v>7</v>
      </c>
      <c r="AY101" s="28">
        <f>IF(PERCENTRANK(UnmetNeedsMuliplic,AU101)&lt;0.95,AU101, PERCENTILE(UnmetNeedsMuliplic,0.95))</f>
        <v>50468.394043135369</v>
      </c>
      <c r="AZ101" s="28">
        <f xml:space="preserve"> 100 *AY101 / MAX(NeedsWinsor5High)</f>
        <v>98.442891253383848</v>
      </c>
      <c r="BA101" s="28">
        <v>0.16535544395446777</v>
      </c>
      <c r="BC101" s="34">
        <v>151500</v>
      </c>
      <c r="BD101" s="35">
        <v>5574.927734375</v>
      </c>
      <c r="BE101" s="35">
        <v>29.660011291503906</v>
      </c>
      <c r="BF101" s="33">
        <v>44</v>
      </c>
    </row>
    <row r="102" spans="1:58">
      <c r="A102" s="7">
        <v>101</v>
      </c>
      <c r="C102" s="11" t="s">
        <v>3</v>
      </c>
      <c r="D102" s="11" t="s">
        <v>7</v>
      </c>
      <c r="E102" s="11" t="s">
        <v>11</v>
      </c>
      <c r="F102" s="11" t="s">
        <v>19</v>
      </c>
      <c r="G102" s="11" t="s">
        <v>36</v>
      </c>
      <c r="H102" s="15" t="s">
        <v>149</v>
      </c>
      <c r="I102" s="11" t="s">
        <v>539</v>
      </c>
      <c r="J102" s="11">
        <v>64505000</v>
      </c>
      <c r="K102" s="11">
        <v>64505</v>
      </c>
      <c r="L102" s="12">
        <v>79009</v>
      </c>
      <c r="M102" s="12">
        <v>81766.28125</v>
      </c>
      <c r="N102" s="13">
        <v>67.031000000000006</v>
      </c>
      <c r="P102" s="20">
        <v>12570</v>
      </c>
      <c r="Q102" s="20">
        <v>12570</v>
      </c>
      <c r="R102" s="20">
        <v>388</v>
      </c>
      <c r="S102" s="20">
        <v>388</v>
      </c>
      <c r="T102" s="20">
        <v>440</v>
      </c>
      <c r="U102" s="20">
        <v>440</v>
      </c>
      <c r="V102" s="21">
        <v>9.3284447211772203E-4</v>
      </c>
      <c r="W102" s="21">
        <v>2.4431785568594933E-3</v>
      </c>
      <c r="X102" s="21">
        <v>7.214886718429625E-4</v>
      </c>
      <c r="Y102" s="21">
        <v>7.8953226329758763E-4</v>
      </c>
      <c r="Z102" s="51">
        <f>bv_affected*V102+bv_idpcumul*W102+bv_htotalimput*X102+bv_hpartialimput*Y102</f>
        <v>1.0981037139194086E-3</v>
      </c>
      <c r="AA102" s="51">
        <f>100 * Z102 / MAX(magnitudescore)</f>
        <v>2.5538097933652222</v>
      </c>
      <c r="AC102" s="23">
        <v>0.15373000502586365</v>
      </c>
      <c r="AD102" s="23">
        <v>0.1537308543920517</v>
      </c>
      <c r="AE102" s="23">
        <v>0.30300998687744141</v>
      </c>
      <c r="AF102" s="23">
        <v>0.15373000502586365</v>
      </c>
      <c r="AG102" s="23">
        <v>0.30300998687744141</v>
      </c>
      <c r="AH102" s="23">
        <v>5.0887709949165583E-4</v>
      </c>
      <c r="AI102" s="23">
        <v>1.1527445167303085E-3</v>
      </c>
      <c r="AJ102" s="23">
        <v>1.9938391633331776E-3</v>
      </c>
      <c r="AK102" s="76">
        <f>bv_rimputAffect*AH102+bv_ratioIDP*AI102+bv_rimputDamaged*AJ102</f>
        <v>1.3263054053997622E-3</v>
      </c>
      <c r="AL102" s="76">
        <f>100 * AK102 / MAX(intensityscore)</f>
        <v>20.138130070721903</v>
      </c>
      <c r="AN102" s="25">
        <v>0.39504000544548035</v>
      </c>
      <c r="AO102" s="25">
        <v>3.0707493424415588E-3</v>
      </c>
      <c r="AP102" s="25">
        <v>9.3206250692674288</v>
      </c>
      <c r="AQ102" s="25">
        <v>2.6071232277899981E-3</v>
      </c>
      <c r="AR102" s="80">
        <f>bv_poverty*AO102+bv_TotalUW_Pc*AQ102</f>
        <v>2.8776027030777188E-3</v>
      </c>
      <c r="AS102" s="80">
        <f xml:space="preserve"> 100 * AR102 / MAX(preexistscore)</f>
        <v>42.796703312072239</v>
      </c>
      <c r="AU102" s="78">
        <f>AA102*AL102*AS102</f>
        <v>2200.989677200861</v>
      </c>
      <c r="AV102" s="78">
        <f>100 * AU102 / MAX(UnmetNeedsMuliplic)</f>
        <v>0.74774632678646202</v>
      </c>
      <c r="AW102" s="28">
        <f>IF(AV102&gt;0,LOG10(AV102),"")</f>
        <v>-0.12624571171060431</v>
      </c>
      <c r="AX102" s="29">
        <f>RANK(AV102,UnmetNeedsMax100,0)</f>
        <v>197</v>
      </c>
      <c r="AY102" s="28">
        <f>IF(PERCENTRANK(UnmetNeedsMuliplic,AU102)&lt;0.95,AU102, PERCENTILE(UnmetNeedsMuliplic,0.95))</f>
        <v>2200.989677200861</v>
      </c>
      <c r="AZ102" s="28">
        <f xml:space="preserve"> 100 *AY102 / MAX(NeedsWinsor5High)</f>
        <v>4.2932173997317067</v>
      </c>
      <c r="BA102" s="28">
        <v>2.1828068420290947E-2</v>
      </c>
      <c r="BC102" s="34">
        <v>12570</v>
      </c>
      <c r="BD102" s="35">
        <v>108.39060974121094</v>
      </c>
      <c r="BE102" s="35">
        <v>0.57666516304016113</v>
      </c>
      <c r="BF102" s="33">
        <v>234</v>
      </c>
    </row>
    <row r="103" spans="1:58">
      <c r="A103" s="7">
        <v>102</v>
      </c>
      <c r="C103" s="11" t="s">
        <v>3</v>
      </c>
      <c r="D103" s="11" t="s">
        <v>7</v>
      </c>
      <c r="E103" s="11" t="s">
        <v>11</v>
      </c>
      <c r="F103" s="11" t="s">
        <v>19</v>
      </c>
      <c r="G103" s="11" t="s">
        <v>36</v>
      </c>
      <c r="H103" s="15" t="s">
        <v>150</v>
      </c>
      <c r="I103" s="11" t="s">
        <v>540</v>
      </c>
      <c r="J103" s="11">
        <v>64506000</v>
      </c>
      <c r="K103" s="11">
        <v>64506</v>
      </c>
      <c r="L103" s="12">
        <v>21336</v>
      </c>
      <c r="M103" s="12">
        <v>22080.58984375</v>
      </c>
      <c r="N103" s="13">
        <v>170.46299999999999</v>
      </c>
      <c r="P103" s="20">
        <v>766</v>
      </c>
      <c r="Q103" s="20">
        <v>766</v>
      </c>
      <c r="R103" s="20">
        <v>0</v>
      </c>
      <c r="S103" s="20">
        <v>0</v>
      </c>
      <c r="T103" s="20">
        <v>0</v>
      </c>
      <c r="U103" s="20">
        <v>0</v>
      </c>
      <c r="V103" s="21">
        <v>5.6846369261620566E-5</v>
      </c>
      <c r="W103" s="21">
        <v>1.4888422447256744E-4</v>
      </c>
      <c r="X103" s="21">
        <v>0</v>
      </c>
      <c r="Y103" s="21">
        <v>0</v>
      </c>
      <c r="Z103" s="51">
        <f>bv_affected*V103+bv_idpcumul*W103+bv_htotalimput*X103+bv_hpartialimput*Y103</f>
        <v>4.4172481632631391E-5</v>
      </c>
      <c r="AA103" s="51">
        <f>100 * Z103 / MAX(magnitudescore)</f>
        <v>0.10272992865857715</v>
      </c>
      <c r="AC103" s="23">
        <v>3.4690000116825104E-2</v>
      </c>
      <c r="AD103" s="23">
        <v>3.4691102802753448E-2</v>
      </c>
      <c r="AE103" s="23">
        <v>0</v>
      </c>
      <c r="AF103" s="23">
        <v>3.4690000116825104E-2</v>
      </c>
      <c r="AG103" s="23">
        <v>0</v>
      </c>
      <c r="AH103" s="23">
        <v>1.148308438132517E-4</v>
      </c>
      <c r="AI103" s="23">
        <v>2.6012983289547265E-4</v>
      </c>
      <c r="AJ103" s="23">
        <v>0</v>
      </c>
      <c r="AK103" s="76">
        <f>bv_rimputAffect*AH103+bv_ratioIDP*AI103+bv_rimputDamaged*AJ103</f>
        <v>1.1765733997017379E-4</v>
      </c>
      <c r="AL103" s="76">
        <f>100 * AK103 / MAX(intensityscore)</f>
        <v>1.7864654750316318</v>
      </c>
      <c r="AN103" s="25">
        <v>0.3660300076007843</v>
      </c>
      <c r="AO103" s="25">
        <v>2.8452470432966948E-3</v>
      </c>
      <c r="AP103" s="25">
        <v>9.3389296956977965</v>
      </c>
      <c r="AQ103" s="25">
        <v>2.6122431736439466E-3</v>
      </c>
      <c r="AR103" s="80">
        <f>bv_poverty*AO103+bv_TotalUW_Pc*AQ103</f>
        <v>2.7481776311993602E-3</v>
      </c>
      <c r="AS103" s="80">
        <f xml:space="preserve"> 100 * AR103 / MAX(preexistscore)</f>
        <v>40.871848850267071</v>
      </c>
      <c r="AU103" s="78">
        <f>AA103*AL103*AS103</f>
        <v>7.50094355905531</v>
      </c>
      <c r="AV103" s="78">
        <f>100 * AU103 / MAX(UnmetNeedsMuliplic)</f>
        <v>2.5483095408467575E-3</v>
      </c>
      <c r="AW103" s="28">
        <f>IF(AV103&gt;0,LOG10(AV103),"")</f>
        <v>-2.5937478197759805</v>
      </c>
      <c r="AX103" s="29">
        <f>RANK(AV103,UnmetNeedsMax100,0)</f>
        <v>370</v>
      </c>
      <c r="AY103" s="28">
        <f>IF(PERCENTRANK(UnmetNeedsMuliplic,AU103)&lt;0.95,AU103, PERCENTILE(UnmetNeedsMuliplic,0.95))</f>
        <v>7.50094355905531</v>
      </c>
      <c r="AZ103" s="28">
        <f xml:space="preserve"> 100 *AY103 / MAX(NeedsWinsor5High)</f>
        <v>1.4631227822520534E-2</v>
      </c>
      <c r="BA103" s="28">
        <v>9.9999997764825821E-3</v>
      </c>
      <c r="BC103" s="34">
        <v>766</v>
      </c>
      <c r="BD103" s="35">
        <v>2.8037898540496826</v>
      </c>
      <c r="BE103" s="35">
        <v>1.4916862361133099E-2</v>
      </c>
      <c r="BF103" s="33">
        <v>372</v>
      </c>
    </row>
    <row r="104" spans="1:58">
      <c r="A104" s="7">
        <v>103</v>
      </c>
      <c r="C104" s="11" t="s">
        <v>3</v>
      </c>
      <c r="D104" s="11" t="s">
        <v>7</v>
      </c>
      <c r="E104" s="11" t="s">
        <v>11</v>
      </c>
      <c r="F104" s="11" t="s">
        <v>19</v>
      </c>
      <c r="G104" s="11" t="s">
        <v>36</v>
      </c>
      <c r="H104" s="15" t="s">
        <v>151</v>
      </c>
      <c r="I104" s="11" t="s">
        <v>541</v>
      </c>
      <c r="J104" s="11">
        <v>64507000</v>
      </c>
      <c r="K104" s="11">
        <v>64507</v>
      </c>
      <c r="L104" s="12">
        <v>96921</v>
      </c>
      <c r="M104" s="12">
        <v>100303.375</v>
      </c>
      <c r="N104" s="13">
        <v>155.22499999999999</v>
      </c>
      <c r="P104" s="20">
        <v>6877</v>
      </c>
      <c r="Q104" s="20">
        <v>6877</v>
      </c>
      <c r="R104" s="20">
        <v>45</v>
      </c>
      <c r="S104" s="20">
        <v>45</v>
      </c>
      <c r="T104" s="20">
        <v>81</v>
      </c>
      <c r="U104" s="20">
        <v>81</v>
      </c>
      <c r="V104" s="21">
        <v>5.1035569049417973E-4</v>
      </c>
      <c r="W104" s="21">
        <v>1.3366538332775235E-3</v>
      </c>
      <c r="X104" s="21">
        <v>8.3677805378101766E-5</v>
      </c>
      <c r="Y104" s="21">
        <v>1.4534570800606161E-4</v>
      </c>
      <c r="Z104" s="51">
        <f>bv_affected*V104+bv_idpcumul*W104+bv_htotalimput*X104+bv_hpartialimput*Y104</f>
        <v>4.5418037905474196E-4</v>
      </c>
      <c r="AA104" s="51">
        <f>100 * Z104 / MAX(magnitudescore)</f>
        <v>1.0562666215237433</v>
      </c>
      <c r="AC104" s="23">
        <v>6.8559996783733368E-2</v>
      </c>
      <c r="AD104" s="23">
        <v>6.856200098991394E-2</v>
      </c>
      <c r="AE104" s="23">
        <v>8.4279999136924744E-2</v>
      </c>
      <c r="AF104" s="23">
        <v>6.8559996783733368E-2</v>
      </c>
      <c r="AG104" s="23">
        <v>8.4279999136924744E-2</v>
      </c>
      <c r="AH104" s="23">
        <v>2.2694731887895614E-4</v>
      </c>
      <c r="AI104" s="23">
        <v>5.1410938613116741E-4</v>
      </c>
      <c r="AJ104" s="23">
        <v>5.545716849155724E-4</v>
      </c>
      <c r="AK104" s="76">
        <f>bv_rimputAffect*AH104+bv_ratioIDP*AI104+bv_rimputDamaged*AJ104</f>
        <v>4.5641363521281163E-4</v>
      </c>
      <c r="AL104" s="76">
        <f>100 * AK104 / MAX(intensityscore)</f>
        <v>6.9300156016451284</v>
      </c>
      <c r="AN104" s="25">
        <v>0.35065001249313354</v>
      </c>
      <c r="AO104" s="25">
        <v>2.725694328546524E-3</v>
      </c>
      <c r="AP104" s="25">
        <v>9.1028217000087359</v>
      </c>
      <c r="AQ104" s="25">
        <v>2.5462002959102392E-3</v>
      </c>
      <c r="AR104" s="80">
        <f>bv_poverty*AO104+bv_TotalUW_Pc*AQ104</f>
        <v>2.6509171145502478E-3</v>
      </c>
      <c r="AS104" s="80">
        <f xml:space="preserve"> 100 * AR104 / MAX(preexistscore)</f>
        <v>39.425356785688798</v>
      </c>
      <c r="AU104" s="78">
        <f>AA104*AL104*AS104</f>
        <v>288.5914104217552</v>
      </c>
      <c r="AV104" s="78">
        <f>100 * AU104 / MAX(UnmetNeedsMuliplic)</f>
        <v>9.8043697942022917E-2</v>
      </c>
      <c r="AW104" s="28">
        <f>IF(AV104&gt;0,LOG10(AV104),"")</f>
        <v>-1.0085803167026233</v>
      </c>
      <c r="AX104" s="29">
        <f>RANK(AV104,UnmetNeedsMax100,0)</f>
        <v>333</v>
      </c>
      <c r="AY104" s="28">
        <f>IF(PERCENTRANK(UnmetNeedsMuliplic,AU104)&lt;0.95,AU104, PERCENTILE(UnmetNeedsMuliplic,0.95))</f>
        <v>288.5914104217552</v>
      </c>
      <c r="AZ104" s="28">
        <f xml:space="preserve"> 100 *AY104 / MAX(NeedsWinsor5High)</f>
        <v>0.56292206977158143</v>
      </c>
      <c r="BA104" s="28">
        <v>9.9999997764825821E-3</v>
      </c>
      <c r="BC104" s="34">
        <v>6877</v>
      </c>
      <c r="BD104" s="35">
        <v>24.114200592041016</v>
      </c>
      <c r="BE104" s="35">
        <v>0.12829357385635376</v>
      </c>
      <c r="BF104" s="33">
        <v>331</v>
      </c>
    </row>
    <row r="105" spans="1:58">
      <c r="A105" s="7">
        <v>104</v>
      </c>
      <c r="C105" s="11" t="s">
        <v>3</v>
      </c>
      <c r="D105" s="11" t="s">
        <v>7</v>
      </c>
      <c r="E105" s="11" t="s">
        <v>11</v>
      </c>
      <c r="F105" s="11" t="s">
        <v>19</v>
      </c>
      <c r="G105" s="11" t="s">
        <v>36</v>
      </c>
      <c r="H105" s="15" t="s">
        <v>152</v>
      </c>
      <c r="I105" s="11" t="s">
        <v>542</v>
      </c>
      <c r="J105" s="11">
        <v>64508000</v>
      </c>
      <c r="K105" s="11">
        <v>64508</v>
      </c>
      <c r="L105" s="12">
        <v>59434</v>
      </c>
      <c r="M105" s="12">
        <v>61508.14453125</v>
      </c>
      <c r="N105" s="13">
        <v>43.866</v>
      </c>
      <c r="P105" s="20">
        <v>59434</v>
      </c>
      <c r="Q105" s="20">
        <v>17494</v>
      </c>
      <c r="R105" s="20">
        <v>368</v>
      </c>
      <c r="S105" s="20">
        <v>368</v>
      </c>
      <c r="T105" s="20">
        <v>2120</v>
      </c>
      <c r="U105" s="20">
        <v>2120</v>
      </c>
      <c r="V105" s="21">
        <v>4.4107143767178059E-3</v>
      </c>
      <c r="W105" s="21">
        <v>3.4002356696873903E-3</v>
      </c>
      <c r="X105" s="21">
        <v>6.8429851671680808E-4</v>
      </c>
      <c r="Y105" s="21">
        <v>3.8041097577661276E-3</v>
      </c>
      <c r="Z105" s="51">
        <f>bv_affected*V105+bv_idpcumul*W105+bv_htotalimput*X105+bv_hpartialimput*Y105</f>
        <v>3.2393356149375903E-3</v>
      </c>
      <c r="AA105" s="51">
        <f>100 * Z105 / MAX(magnitudescore)</f>
        <v>7.5335753012775202</v>
      </c>
      <c r="AC105" s="23">
        <v>0.96627998352050781</v>
      </c>
      <c r="AD105" s="23">
        <v>0.28441762924194336</v>
      </c>
      <c r="AE105" s="23">
        <v>0.19256000220775604</v>
      </c>
      <c r="AF105" s="23">
        <v>0.96627998352050781</v>
      </c>
      <c r="AG105" s="23">
        <v>0.19256000220775604</v>
      </c>
      <c r="AH105" s="23">
        <v>3.1985801178961992E-3</v>
      </c>
      <c r="AI105" s="23">
        <v>2.1326940041035414E-3</v>
      </c>
      <c r="AJ105" s="23">
        <v>1.2670661089941859E-3</v>
      </c>
      <c r="AK105" s="76">
        <f>bv_rimputAffect*AH105+bv_ratioIDP*AI105+bv_rimputDamaged*AJ105</f>
        <v>2.0580254629836417E-3</v>
      </c>
      <c r="AL105" s="76">
        <f>100 * AK105 / MAX(intensityscore)</f>
        <v>31.248296428325538</v>
      </c>
      <c r="AN105" s="25">
        <v>0.18890999257564545</v>
      </c>
      <c r="AO105" s="25">
        <v>1.4684468042105436E-3</v>
      </c>
      <c r="AP105" s="25">
        <v>7.8057359307359313</v>
      </c>
      <c r="AQ105" s="25">
        <v>2.1833851933479309E-3</v>
      </c>
      <c r="AR105" s="80">
        <f>bv_poverty*AO105+bv_TotalUW_Pc*AQ105</f>
        <v>1.7662901371251793E-3</v>
      </c>
      <c r="AS105" s="80">
        <f xml:space="preserve"> 100 * AR105 / MAX(preexistscore)</f>
        <v>26.268878216140632</v>
      </c>
      <c r="AU105" s="78">
        <f>AA105*AL105*AS105</f>
        <v>6183.9932443913722</v>
      </c>
      <c r="AV105" s="78">
        <f>100 * AU105 / MAX(UnmetNeedsMuliplic)</f>
        <v>2.1008995549886698</v>
      </c>
      <c r="AW105" s="28">
        <f>IF(AV105&gt;0,LOG10(AV105),"")</f>
        <v>0.32240528907565735</v>
      </c>
      <c r="AX105" s="29">
        <f>RANK(AV105,UnmetNeedsMax100,0)</f>
        <v>157</v>
      </c>
      <c r="AY105" s="28">
        <f>IF(PERCENTRANK(UnmetNeedsMuliplic,AU105)&lt;0.95,AU105, PERCENTILE(UnmetNeedsMuliplic,0.95))</f>
        <v>6183.9932443913722</v>
      </c>
      <c r="AZ105" s="28">
        <f xml:space="preserve"> 100 *AY105 / MAX(NeedsWinsor5High)</f>
        <v>12.062404322772069</v>
      </c>
      <c r="BA105" s="28">
        <v>2.7521558105945587E-2</v>
      </c>
      <c r="BC105" s="34">
        <v>59434</v>
      </c>
      <c r="BD105" s="35">
        <v>309.00314331054687</v>
      </c>
      <c r="BE105" s="35">
        <v>1.6439739465713501</v>
      </c>
      <c r="BF105" s="33">
        <v>169</v>
      </c>
    </row>
    <row r="106" spans="1:58">
      <c r="A106" s="7">
        <v>105</v>
      </c>
      <c r="C106" s="11" t="s">
        <v>3</v>
      </c>
      <c r="D106" s="11" t="s">
        <v>7</v>
      </c>
      <c r="E106" s="11" t="s">
        <v>11</v>
      </c>
      <c r="F106" s="11" t="s">
        <v>19</v>
      </c>
      <c r="G106" s="11" t="s">
        <v>36</v>
      </c>
      <c r="H106" s="15" t="s">
        <v>153</v>
      </c>
      <c r="I106" s="11" t="s">
        <v>543</v>
      </c>
      <c r="J106" s="11">
        <v>64509000</v>
      </c>
      <c r="K106" s="11">
        <v>64509</v>
      </c>
      <c r="L106" s="12">
        <v>93005</v>
      </c>
      <c r="M106" s="12">
        <v>96250.7109375</v>
      </c>
      <c r="N106" s="13">
        <v>47.854999999999997</v>
      </c>
      <c r="P106" s="20">
        <v>93005</v>
      </c>
      <c r="Q106" s="20">
        <v>27775</v>
      </c>
      <c r="R106" s="20">
        <v>753</v>
      </c>
      <c r="S106" s="20">
        <v>753</v>
      </c>
      <c r="T106" s="20">
        <v>5285</v>
      </c>
      <c r="U106" s="20">
        <v>5285</v>
      </c>
      <c r="V106" s="21">
        <v>6.9020842202007771E-3</v>
      </c>
      <c r="W106" s="21">
        <v>5.3985109552741051E-3</v>
      </c>
      <c r="X106" s="21">
        <v>1.4002086827531457E-3</v>
      </c>
      <c r="Y106" s="21">
        <v>9.4833588227629662E-3</v>
      </c>
      <c r="Z106" s="51">
        <f>bv_affected*V106+bv_idpcumul*W106+bv_htotalimput*X106+bv_hpartialimput*Y106</f>
        <v>6.0965597289963629E-3</v>
      </c>
      <c r="AA106" s="51">
        <f>100 * Z106 / MAX(magnitudescore)</f>
        <v>14.178491288564752</v>
      </c>
      <c r="AC106" s="23">
        <v>0.96627998352050781</v>
      </c>
      <c r="AD106" s="23">
        <v>0.28856930136680603</v>
      </c>
      <c r="AE106" s="23">
        <v>0.29864001274108887</v>
      </c>
      <c r="AF106" s="23">
        <v>0.96627998352050781</v>
      </c>
      <c r="AG106" s="23">
        <v>0.29864001274108887</v>
      </c>
      <c r="AH106" s="23">
        <v>3.1985801178961992E-3</v>
      </c>
      <c r="AI106" s="23">
        <v>2.1638250909745693E-3</v>
      </c>
      <c r="AJ106" s="23">
        <v>1.965084346011281E-3</v>
      </c>
      <c r="AK106" s="76">
        <f>bv_rimputAffect*AH106+bv_ratioIDP*AI106+bv_rimputDamaged*AJ106</f>
        <v>2.3503532981732859E-3</v>
      </c>
      <c r="AL106" s="76">
        <f>100 * AK106 / MAX(intensityscore)</f>
        <v>35.686894012542744</v>
      </c>
      <c r="AN106" s="25">
        <v>0.2616100013256073</v>
      </c>
      <c r="AO106" s="25">
        <v>2.0335628651082516E-3</v>
      </c>
      <c r="AP106" s="25">
        <v>10.857043113981497</v>
      </c>
      <c r="AQ106" s="25">
        <v>3.0368831939995289E-3</v>
      </c>
      <c r="AR106" s="80">
        <f>bv_poverty*AO106+bv_TotalUW_Pc*AQ106</f>
        <v>2.4515461141243577E-3</v>
      </c>
      <c r="AS106" s="80">
        <f xml:space="preserve"> 100 * AR106 / MAX(preexistscore)</f>
        <v>36.460242266880464</v>
      </c>
      <c r="AU106" s="78">
        <f>AA106*AL106*AS106</f>
        <v>18448.383660447529</v>
      </c>
      <c r="AV106" s="78">
        <f>100 * AU106 / MAX(UnmetNeedsMuliplic)</f>
        <v>6.2675037780234568</v>
      </c>
      <c r="AW106" s="28">
        <f>IF(AV106&gt;0,LOG10(AV106),"")</f>
        <v>0.7970946044211189</v>
      </c>
      <c r="AX106" s="29">
        <f>RANK(AV106,UnmetNeedsMax100,0)</f>
        <v>92</v>
      </c>
      <c r="AY106" s="28">
        <f>IF(PERCENTRANK(UnmetNeedsMuliplic,AU106)&lt;0.95,AU106, PERCENTILE(UnmetNeedsMuliplic,0.95))</f>
        <v>18448.383660447529</v>
      </c>
      <c r="AZ106" s="28">
        <f xml:space="preserve"> 100 *AY106 / MAX(NeedsWinsor5High)</f>
        <v>35.985140025139444</v>
      </c>
      <c r="BA106" s="28">
        <v>3.5987265408039093E-2</v>
      </c>
      <c r="BC106" s="34">
        <v>93005</v>
      </c>
      <c r="BD106" s="35">
        <v>875.6075439453125</v>
      </c>
      <c r="BE106" s="35">
        <v>4.6584510803222656</v>
      </c>
      <c r="BF106" s="33">
        <v>138</v>
      </c>
    </row>
    <row r="107" spans="1:58">
      <c r="A107" s="7">
        <v>106</v>
      </c>
      <c r="C107" s="11" t="s">
        <v>3</v>
      </c>
      <c r="D107" s="11" t="s">
        <v>7</v>
      </c>
      <c r="E107" s="11" t="s">
        <v>11</v>
      </c>
      <c r="F107" s="11" t="s">
        <v>19</v>
      </c>
      <c r="G107" s="11" t="s">
        <v>36</v>
      </c>
      <c r="H107" s="15" t="s">
        <v>154</v>
      </c>
      <c r="I107" s="11" t="s">
        <v>544</v>
      </c>
      <c r="J107" s="11">
        <v>64510000</v>
      </c>
      <c r="K107" s="11">
        <v>64510</v>
      </c>
      <c r="L107" s="12">
        <v>103006</v>
      </c>
      <c r="M107" s="12">
        <v>106600.734375</v>
      </c>
      <c r="N107" s="13">
        <v>134.673</v>
      </c>
      <c r="P107" s="20">
        <v>6640</v>
      </c>
      <c r="Q107" s="20">
        <v>6640</v>
      </c>
      <c r="R107" s="20">
        <v>0</v>
      </c>
      <c r="S107" s="20">
        <v>0</v>
      </c>
      <c r="T107" s="20">
        <v>0</v>
      </c>
      <c r="U107" s="20">
        <v>0</v>
      </c>
      <c r="V107" s="21">
        <v>4.9276748904958367E-4</v>
      </c>
      <c r="W107" s="21">
        <v>1.2905891053378582E-3</v>
      </c>
      <c r="X107" s="21">
        <v>0</v>
      </c>
      <c r="Y107" s="21">
        <v>0</v>
      </c>
      <c r="Z107" s="51">
        <f>bv_affected*V107+bv_idpcumul*W107+bv_htotalimput*X107+bv_hpartialimput*Y107</f>
        <v>3.829050657281187E-4</v>
      </c>
      <c r="AA107" s="51">
        <f>100 * Z107 / MAX(magnitudescore)</f>
        <v>0.89050487161669933</v>
      </c>
      <c r="AC107" s="23">
        <v>6.2290001660585403E-2</v>
      </c>
      <c r="AD107" s="23">
        <v>6.2288500368595123E-2</v>
      </c>
      <c r="AE107" s="23">
        <v>0</v>
      </c>
      <c r="AF107" s="23">
        <v>6.2290001660585403E-2</v>
      </c>
      <c r="AG107" s="23">
        <v>0</v>
      </c>
      <c r="AH107" s="23">
        <v>2.0619237329810858E-4</v>
      </c>
      <c r="AI107" s="23">
        <v>4.6706778812222183E-4</v>
      </c>
      <c r="AJ107" s="23">
        <v>0</v>
      </c>
      <c r="AK107" s="76">
        <f>bv_rimputAffect*AH107+bv_ratioIDP*AI107+bv_rimputDamaged*AJ107</f>
        <v>2.1125884011562448E-4</v>
      </c>
      <c r="AL107" s="76">
        <f>100 * AK107 / MAX(intensityscore)</f>
        <v>3.2076759873839014</v>
      </c>
      <c r="AN107" s="25">
        <v>0.24876999855041504</v>
      </c>
      <c r="AO107" s="25">
        <v>1.933754188939929E-3</v>
      </c>
      <c r="AP107" s="25">
        <v>8.1302664541106804</v>
      </c>
      <c r="AQ107" s="25">
        <v>2.2741614375263453E-3</v>
      </c>
      <c r="AR107" s="80">
        <f>bv_poverty*AO107+bv_TotalUW_Pc*AQ107</f>
        <v>2.07556784870103E-3</v>
      </c>
      <c r="AS107" s="80">
        <f xml:space="preserve"> 100 * AR107 / MAX(preexistscore)</f>
        <v>30.86856338087577</v>
      </c>
      <c r="AU107" s="78">
        <f>AA107*AL107*AS107</f>
        <v>88.17454161892995</v>
      </c>
      <c r="AV107" s="78">
        <f>100 * AU107 / MAX(UnmetNeedsMuliplic)</f>
        <v>2.9955701425862683E-2</v>
      </c>
      <c r="AW107" s="28">
        <f>IF(AV107&gt;0,LOG10(AV107),"")</f>
        <v>-1.5235205067591402</v>
      </c>
      <c r="AX107" s="29">
        <f>RANK(AV107,UnmetNeedsMax100,0)</f>
        <v>354</v>
      </c>
      <c r="AY107" s="28">
        <f>IF(PERCENTRANK(UnmetNeedsMuliplic,AU107)&lt;0.95,AU107, PERCENTILE(UnmetNeedsMuliplic,0.95))</f>
        <v>88.17454161892995</v>
      </c>
      <c r="AZ107" s="28">
        <f xml:space="preserve"> 100 *AY107 / MAX(NeedsWinsor5High)</f>
        <v>0.17199193626986331</v>
      </c>
      <c r="BA107" s="28">
        <v>9.9999997764825821E-3</v>
      </c>
      <c r="BC107" s="34">
        <v>6640</v>
      </c>
      <c r="BD107" s="35">
        <v>16.518327713012695</v>
      </c>
      <c r="BE107" s="35">
        <v>8.7881632149219513E-2</v>
      </c>
      <c r="BF107" s="33">
        <v>340</v>
      </c>
    </row>
    <row r="108" spans="1:58">
      <c r="A108" s="7">
        <v>107</v>
      </c>
      <c r="C108" s="11" t="s">
        <v>3</v>
      </c>
      <c r="D108" s="11" t="s">
        <v>7</v>
      </c>
      <c r="E108" s="11" t="s">
        <v>11</v>
      </c>
      <c r="F108" s="11" t="s">
        <v>19</v>
      </c>
      <c r="G108" s="11" t="s">
        <v>36</v>
      </c>
      <c r="H108" s="15" t="s">
        <v>155</v>
      </c>
      <c r="I108" s="11" t="s">
        <v>545</v>
      </c>
      <c r="J108" s="11">
        <v>64511000</v>
      </c>
      <c r="K108" s="11">
        <v>64511</v>
      </c>
      <c r="L108" s="12">
        <v>81925</v>
      </c>
      <c r="M108" s="12">
        <v>84784.0390625</v>
      </c>
      <c r="N108" s="13">
        <v>111.538</v>
      </c>
      <c r="P108" s="20">
        <v>2545</v>
      </c>
      <c r="Q108" s="20">
        <v>2545</v>
      </c>
      <c r="R108" s="20">
        <v>22</v>
      </c>
      <c r="S108" s="20">
        <v>22</v>
      </c>
      <c r="T108" s="20">
        <v>118</v>
      </c>
      <c r="U108" s="20">
        <v>118</v>
      </c>
      <c r="V108" s="21">
        <v>1.8886946782004088E-4</v>
      </c>
      <c r="W108" s="21">
        <v>4.9466104246675968E-4</v>
      </c>
      <c r="X108" s="21">
        <v>4.0909151721280068E-5</v>
      </c>
      <c r="Y108" s="21">
        <v>2.1173819550313056E-4</v>
      </c>
      <c r="Z108" s="51">
        <f>bv_affected*V108+bv_idpcumul*W108+bv_htotalimput*X108+bv_hpartialimput*Y108</f>
        <v>2.1238831345908691E-4</v>
      </c>
      <c r="AA108" s="51">
        <f>100 * Z108 / MAX(magnitudescore)</f>
        <v>0.49394182719970864</v>
      </c>
      <c r="AC108" s="23">
        <v>3.0020000413060188E-2</v>
      </c>
      <c r="AD108" s="23">
        <v>3.0017443001270294E-2</v>
      </c>
      <c r="AE108" s="23">
        <v>0.25304999947547913</v>
      </c>
      <c r="AF108" s="23">
        <v>3.0020000413060188E-2</v>
      </c>
      <c r="AG108" s="23">
        <v>0.25304999947547913</v>
      </c>
      <c r="AH108" s="23">
        <v>9.9372213298920542E-5</v>
      </c>
      <c r="AI108" s="23">
        <v>2.2508457186631858E-4</v>
      </c>
      <c r="AJ108" s="23">
        <v>1.6650969628244638E-3</v>
      </c>
      <c r="AK108" s="76">
        <f>bv_rimputAffect*AH108+bv_ratioIDP*AI108+bv_rimputDamaged*AJ108</f>
        <v>7.7400892805744661E-4</v>
      </c>
      <c r="AL108" s="76">
        <f>100 * AK108 / MAX(intensityscore)</f>
        <v>11.752264904946824</v>
      </c>
      <c r="AN108" s="25">
        <v>0.20340000092983246</v>
      </c>
      <c r="AO108" s="25">
        <v>1.5810814220458269E-3</v>
      </c>
      <c r="AP108" s="25">
        <v>4.3534697953070394</v>
      </c>
      <c r="AQ108" s="25">
        <v>1.2177329044789076E-3</v>
      </c>
      <c r="AR108" s="80">
        <f>bv_poverty*AO108+bv_TotalUW_Pc*AQ108</f>
        <v>1.4297104296274485E-3</v>
      </c>
      <c r="AS108" s="80">
        <f xml:space="preserve"> 100 * AR108 / MAX(preexistscore)</f>
        <v>21.263148319084927</v>
      </c>
      <c r="AU108" s="78">
        <f>AA108*AL108*AS108</f>
        <v>123.431198159083</v>
      </c>
      <c r="AV108" s="78">
        <f>100 * AU108 / MAX(UnmetNeedsMuliplic)</f>
        <v>4.193351108837727E-2</v>
      </c>
      <c r="AW108" s="28">
        <f>IF(AV108&gt;0,LOG10(AV108),"")</f>
        <v>-1.3774387726436932</v>
      </c>
      <c r="AX108" s="29">
        <f>RANK(AV108,UnmetNeedsMax100,0)</f>
        <v>348</v>
      </c>
      <c r="AY108" s="28">
        <f>IF(PERCENTRANK(UnmetNeedsMuliplic,AU108)&lt;0.95,AU108, PERCENTILE(UnmetNeedsMuliplic,0.95))</f>
        <v>123.431198159083</v>
      </c>
      <c r="AZ108" s="28">
        <f xml:space="preserve"> 100 *AY108 / MAX(NeedsWinsor5High)</f>
        <v>0.24076304086997649</v>
      </c>
      <c r="BA108" s="28">
        <v>9.9999997764825821E-3</v>
      </c>
      <c r="BC108" s="34">
        <v>2545</v>
      </c>
      <c r="BD108" s="35">
        <v>5.1765298843383789</v>
      </c>
      <c r="BE108" s="35">
        <v>2.7540434151887894E-2</v>
      </c>
      <c r="BF108" s="33">
        <v>361</v>
      </c>
    </row>
    <row r="109" spans="1:58">
      <c r="A109" s="7">
        <v>108</v>
      </c>
      <c r="C109" s="11" t="s">
        <v>3</v>
      </c>
      <c r="D109" s="11" t="s">
        <v>7</v>
      </c>
      <c r="E109" s="11" t="s">
        <v>11</v>
      </c>
      <c r="F109" s="11" t="s">
        <v>19</v>
      </c>
      <c r="G109" s="11" t="s">
        <v>36</v>
      </c>
      <c r="H109" s="15" t="s">
        <v>156</v>
      </c>
      <c r="I109" s="11" t="s">
        <v>546</v>
      </c>
      <c r="J109" s="11">
        <v>64512000</v>
      </c>
      <c r="K109" s="11">
        <v>64512</v>
      </c>
      <c r="L109" s="12">
        <v>54624</v>
      </c>
      <c r="M109" s="12">
        <v>56530.28125</v>
      </c>
      <c r="N109" s="13">
        <v>191.46199999999999</v>
      </c>
      <c r="P109" s="20">
        <v>12900</v>
      </c>
      <c r="Q109" s="20">
        <v>12900</v>
      </c>
      <c r="R109" s="20">
        <v>0</v>
      </c>
      <c r="S109" s="20">
        <v>0</v>
      </c>
      <c r="T109" s="20">
        <v>0</v>
      </c>
      <c r="U109" s="20">
        <v>0</v>
      </c>
      <c r="V109" s="21">
        <v>9.5733441412448883E-4</v>
      </c>
      <c r="W109" s="21">
        <v>2.5073192082345486E-3</v>
      </c>
      <c r="X109" s="21">
        <v>0</v>
      </c>
      <c r="Y109" s="21">
        <v>0</v>
      </c>
      <c r="Z109" s="51">
        <f>bv_affected*V109+bv_idpcumul*W109+bv_htotalimput*X109+bv_hpartialimput*Y109</f>
        <v>7.4389688675291846E-4</v>
      </c>
      <c r="AA109" s="51">
        <f>100 * Z109 / MAX(magnitudescore)</f>
        <v>1.730047108084847</v>
      </c>
      <c r="AC109" s="23">
        <v>0.22820000350475311</v>
      </c>
      <c r="AD109" s="23">
        <v>0.22819627821445465</v>
      </c>
      <c r="AE109" s="23">
        <v>0</v>
      </c>
      <c r="AF109" s="23">
        <v>0.22820000350475311</v>
      </c>
      <c r="AG109" s="23">
        <v>0</v>
      </c>
      <c r="AH109" s="23">
        <v>7.5538770761340857E-4</v>
      </c>
      <c r="AI109" s="23">
        <v>1.7111204797402024E-3</v>
      </c>
      <c r="AJ109" s="23">
        <v>0</v>
      </c>
      <c r="AK109" s="76">
        <f>bv_rimputAffect*AH109+bv_ratioIDP*AI109+bv_rimputDamaged*AJ109</f>
        <v>7.7395323341479527E-4</v>
      </c>
      <c r="AL109" s="76">
        <f>100 * AK109 / MAX(intensityscore)</f>
        <v>11.751419258119636</v>
      </c>
      <c r="AN109" s="25">
        <v>0.36796998977661133</v>
      </c>
      <c r="AO109" s="25">
        <v>2.8603270184248686E-3</v>
      </c>
      <c r="AP109" s="25">
        <v>5.7158336719490723</v>
      </c>
      <c r="AQ109" s="25">
        <v>1.5988071681931615E-3</v>
      </c>
      <c r="AR109" s="80">
        <f>bv_poverty*AO109+bv_TotalUW_Pc*AQ109</f>
        <v>2.3347778488183395E-3</v>
      </c>
      <c r="AS109" s="80">
        <f xml:space="preserve"> 100 * AR109 / MAX(preexistscore)</f>
        <v>34.723624212823808</v>
      </c>
      <c r="AU109" s="78">
        <f>AA109*AL109*AS109</f>
        <v>705.94895121721538</v>
      </c>
      <c r="AV109" s="78">
        <f>100 * AU109 / MAX(UnmetNeedsMuliplic)</f>
        <v>0.2398333534406917</v>
      </c>
      <c r="AW109" s="28">
        <f>IF(AV109&gt;0,LOG10(AV109),"")</f>
        <v>-0.62009042003627646</v>
      </c>
      <c r="AX109" s="29">
        <f>RANK(AV109,UnmetNeedsMax100,0)</f>
        <v>282</v>
      </c>
      <c r="AY109" s="28">
        <f>IF(PERCENTRANK(UnmetNeedsMuliplic,AU109)&lt;0.95,AU109, PERCENTILE(UnmetNeedsMuliplic,0.95))</f>
        <v>705.94895121721538</v>
      </c>
      <c r="AZ109" s="28">
        <f xml:space="preserve"> 100 *AY109 / MAX(NeedsWinsor5High)</f>
        <v>1.3770134190463585</v>
      </c>
      <c r="BA109" s="28">
        <v>9.9999997764825821E-3</v>
      </c>
      <c r="BC109" s="34">
        <v>12900</v>
      </c>
      <c r="BD109" s="35">
        <v>47.468128204345703</v>
      </c>
      <c r="BE109" s="35">
        <v>0.25254228711128235</v>
      </c>
      <c r="BF109" s="33">
        <v>300</v>
      </c>
    </row>
    <row r="110" spans="1:58">
      <c r="A110" s="7">
        <v>109</v>
      </c>
      <c r="C110" s="11" t="s">
        <v>3</v>
      </c>
      <c r="D110" s="11" t="s">
        <v>7</v>
      </c>
      <c r="E110" s="11" t="s">
        <v>11</v>
      </c>
      <c r="F110" s="11" t="s">
        <v>19</v>
      </c>
      <c r="G110" s="11" t="s">
        <v>36</v>
      </c>
      <c r="H110" s="15" t="s">
        <v>157</v>
      </c>
      <c r="I110" s="11" t="s">
        <v>547</v>
      </c>
      <c r="J110" s="11">
        <v>64513000</v>
      </c>
      <c r="K110" s="11">
        <v>64513</v>
      </c>
      <c r="L110" s="12">
        <v>54423</v>
      </c>
      <c r="M110" s="12">
        <v>56322.26953125</v>
      </c>
      <c r="N110" s="13">
        <v>143.489</v>
      </c>
      <c r="P110" s="20">
        <v>3830</v>
      </c>
      <c r="Q110" s="20">
        <v>3830</v>
      </c>
      <c r="R110" s="20">
        <v>37</v>
      </c>
      <c r="S110" s="20">
        <v>37</v>
      </c>
      <c r="T110" s="20">
        <v>87</v>
      </c>
      <c r="U110" s="20">
        <v>87</v>
      </c>
      <c r="V110" s="21">
        <v>2.8423184994608164E-4</v>
      </c>
      <c r="W110" s="21">
        <v>7.4442109325900674E-4</v>
      </c>
      <c r="X110" s="21">
        <v>6.8801753513980657E-5</v>
      </c>
      <c r="Y110" s="21">
        <v>1.5611205890309066E-4</v>
      </c>
      <c r="Z110" s="51">
        <f>bv_affected*V110+bv_idpcumul*W110+bv_htotalimput*X110+bv_hpartialimput*Y110</f>
        <v>2.7797736197026095E-4</v>
      </c>
      <c r="AA110" s="51">
        <f>100 * Z110 / MAX(magnitudescore)</f>
        <v>0.6464792900113826</v>
      </c>
      <c r="AC110" s="23">
        <v>6.8000003695487976E-2</v>
      </c>
      <c r="AD110" s="23">
        <v>6.8001523613929749E-2</v>
      </c>
      <c r="AE110" s="23">
        <v>0.14892999827861786</v>
      </c>
      <c r="AF110" s="23">
        <v>6.8000003695487976E-2</v>
      </c>
      <c r="AG110" s="23">
        <v>0.14892999827861786</v>
      </c>
      <c r="AH110" s="23">
        <v>2.2509362315759063E-4</v>
      </c>
      <c r="AI110" s="23">
        <v>5.0990667659789324E-4</v>
      </c>
      <c r="AJ110" s="23">
        <v>9.7997579723596573E-4</v>
      </c>
      <c r="AK110" s="76">
        <f>bv_rimputAffect*AH110+bv_ratioIDP*AI110+bv_rimputDamaged*AJ110</f>
        <v>6.262487754225732E-4</v>
      </c>
      <c r="AL110" s="76">
        <f>100 * AK110 / MAX(intensityscore)</f>
        <v>9.5087294711649459</v>
      </c>
      <c r="AN110" s="25">
        <v>0.28863000869750977</v>
      </c>
      <c r="AO110" s="25">
        <v>2.2435965947806835E-3</v>
      </c>
      <c r="AP110" s="25">
        <v>6.7516110134739309</v>
      </c>
      <c r="AQ110" s="25">
        <v>1.8885302124544978E-3</v>
      </c>
      <c r="AR110" s="80">
        <f>bv_poverty*AO110+bv_TotalUW_Pc*AQ110</f>
        <v>2.0956759399035946E-3</v>
      </c>
      <c r="AS110" s="80">
        <f xml:space="preserve"> 100 * AR110 / MAX(preexistscore)</f>
        <v>31.167617872466234</v>
      </c>
      <c r="AU110" s="78">
        <f>AA110*AL110*AS110</f>
        <v>191.59347702900192</v>
      </c>
      <c r="AV110" s="78">
        <f>100 * AU110 / MAX(UnmetNeedsMuliplic)</f>
        <v>6.5090409177602171E-2</v>
      </c>
      <c r="AW110" s="28">
        <f>IF(AV110&gt;0,LOG10(AV110),"")</f>
        <v>-1.1864829983457157</v>
      </c>
      <c r="AX110" s="29">
        <f>RANK(AV110,UnmetNeedsMax100,0)</f>
        <v>341</v>
      </c>
      <c r="AY110" s="28">
        <f>IF(PERCENTRANK(UnmetNeedsMuliplic,AU110)&lt;0.95,AU110, PERCENTILE(UnmetNeedsMuliplic,0.95))</f>
        <v>191.59347702900192</v>
      </c>
      <c r="AZ110" s="28">
        <f xml:space="preserve"> 100 *AY110 / MAX(NeedsWinsor5High)</f>
        <v>0.37371935805809886</v>
      </c>
      <c r="BA110" s="28">
        <v>9.9999997764825821E-3</v>
      </c>
      <c r="BC110" s="34">
        <v>3830</v>
      </c>
      <c r="BD110" s="35">
        <v>11.054529190063477</v>
      </c>
      <c r="BE110" s="35">
        <v>5.8812856674194336E-2</v>
      </c>
      <c r="BF110" s="33">
        <v>346</v>
      </c>
    </row>
    <row r="111" spans="1:58">
      <c r="A111" s="7">
        <v>110</v>
      </c>
      <c r="C111" s="11" t="s">
        <v>3</v>
      </c>
      <c r="D111" s="11" t="s">
        <v>7</v>
      </c>
      <c r="E111" s="11" t="s">
        <v>11</v>
      </c>
      <c r="F111" s="11" t="s">
        <v>19</v>
      </c>
      <c r="G111" s="11" t="s">
        <v>36</v>
      </c>
      <c r="H111" s="15" t="s">
        <v>158</v>
      </c>
      <c r="I111" s="11" t="s">
        <v>548</v>
      </c>
      <c r="J111" s="11">
        <v>64514000</v>
      </c>
      <c r="K111" s="11">
        <v>64514</v>
      </c>
      <c r="L111" s="12">
        <v>59523</v>
      </c>
      <c r="M111" s="12">
        <v>61600.25</v>
      </c>
      <c r="N111" s="13">
        <v>116.858</v>
      </c>
      <c r="P111" s="20">
        <v>5381</v>
      </c>
      <c r="Q111" s="20">
        <v>5381</v>
      </c>
      <c r="R111" s="20">
        <v>0</v>
      </c>
      <c r="S111" s="20">
        <v>0</v>
      </c>
      <c r="T111" s="20">
        <v>0</v>
      </c>
      <c r="U111" s="20">
        <v>0</v>
      </c>
      <c r="V111" s="21">
        <v>3.9933461812324822E-4</v>
      </c>
      <c r="W111" s="21">
        <v>1.0458824690431356E-3</v>
      </c>
      <c r="X111" s="21">
        <v>0</v>
      </c>
      <c r="Y111" s="21">
        <v>0</v>
      </c>
      <c r="Z111" s="51">
        <f>bv_affected*V111+bv_idpcumul*W111+bv_htotalimput*X111+bv_hpartialimput*Y111</f>
        <v>3.1030302669096275E-4</v>
      </c>
      <c r="AA111" s="51">
        <f>100 * Z111 / MAX(magnitudescore)</f>
        <v>0.72165761615155599</v>
      </c>
      <c r="AC111" s="23">
        <v>8.735000342130661E-2</v>
      </c>
      <c r="AD111" s="23">
        <v>8.7353542447090149E-2</v>
      </c>
      <c r="AE111" s="23">
        <v>0</v>
      </c>
      <c r="AF111" s="23">
        <v>8.735000342130661E-2</v>
      </c>
      <c r="AG111" s="23">
        <v>0</v>
      </c>
      <c r="AH111" s="23">
        <v>2.8914600261487067E-4</v>
      </c>
      <c r="AI111" s="23">
        <v>6.5501697827130556E-4</v>
      </c>
      <c r="AJ111" s="23">
        <v>0</v>
      </c>
      <c r="AK111" s="76">
        <f>bv_rimputAffect*AH111+bv_ratioIDP*AI111+bv_rimputDamaged*AJ111</f>
        <v>2.962650866189506E-4</v>
      </c>
      <c r="AL111" s="76">
        <f>100 * AK111 / MAX(intensityscore)</f>
        <v>4.4983793517359878</v>
      </c>
      <c r="AN111" s="25">
        <v>0.26076999306678772</v>
      </c>
      <c r="AO111" s="25">
        <v>2.0270333625376225E-3</v>
      </c>
      <c r="AP111" s="25">
        <v>4.4396387228088035</v>
      </c>
      <c r="AQ111" s="25">
        <v>1.241835649125278E-3</v>
      </c>
      <c r="AR111" s="80">
        <f>bv_poverty*AO111+bv_TotalUW_Pc*AQ111</f>
        <v>1.6999199951300398E-3</v>
      </c>
      <c r="AS111" s="80">
        <f xml:space="preserve"> 100 * AR111 / MAX(preexistscore)</f>
        <v>25.281798494291557</v>
      </c>
      <c r="AU111" s="78">
        <f>AA111*AL111*AS111</f>
        <v>82.072042542974032</v>
      </c>
      <c r="AV111" s="78">
        <f>100 * AU111 / MAX(UnmetNeedsMuliplic)</f>
        <v>2.7882488036662684E-2</v>
      </c>
      <c r="AW111" s="28">
        <f>IF(AV111&gt;0,LOG10(AV111),"")</f>
        <v>-1.5546684754670688</v>
      </c>
      <c r="AX111" s="29">
        <f>RANK(AV111,UnmetNeedsMax100,0)</f>
        <v>355</v>
      </c>
      <c r="AY111" s="28">
        <f>IF(PERCENTRANK(UnmetNeedsMuliplic,AU111)&lt;0.95,AU111, PERCENTILE(UnmetNeedsMuliplic,0.95))</f>
        <v>82.072042542974032</v>
      </c>
      <c r="AZ111" s="28">
        <f xml:space="preserve"> 100 *AY111 / MAX(NeedsWinsor5High)</f>
        <v>0.1600884932477861</v>
      </c>
      <c r="BA111" s="28">
        <v>9.9999997764825821E-3</v>
      </c>
      <c r="BC111" s="34">
        <v>5381</v>
      </c>
      <c r="BD111" s="35">
        <v>14.03203296661377</v>
      </c>
      <c r="BE111" s="35">
        <v>7.4653923511505127E-2</v>
      </c>
      <c r="BF111" s="33">
        <v>342</v>
      </c>
    </row>
    <row r="112" spans="1:58">
      <c r="A112" s="7">
        <v>111</v>
      </c>
      <c r="C112" s="11" t="s">
        <v>3</v>
      </c>
      <c r="D112" s="11" t="s">
        <v>7</v>
      </c>
      <c r="E112" s="11" t="s">
        <v>11</v>
      </c>
      <c r="F112" s="11" t="s">
        <v>19</v>
      </c>
      <c r="G112" s="11" t="s">
        <v>36</v>
      </c>
      <c r="H112" s="15" t="s">
        <v>159</v>
      </c>
      <c r="I112" s="11" t="s">
        <v>549</v>
      </c>
      <c r="J112" s="11">
        <v>64515000</v>
      </c>
      <c r="K112" s="11">
        <v>64515</v>
      </c>
      <c r="L112" s="12">
        <v>167666</v>
      </c>
      <c r="M112" s="12">
        <v>173517.25</v>
      </c>
      <c r="N112" s="13">
        <v>158.55000000000001</v>
      </c>
      <c r="P112" s="20">
        <v>4900</v>
      </c>
      <c r="Q112" s="20">
        <v>4900</v>
      </c>
      <c r="R112" s="20">
        <v>0</v>
      </c>
      <c r="S112" s="20">
        <v>0</v>
      </c>
      <c r="T112" s="20">
        <v>0</v>
      </c>
      <c r="U112" s="20">
        <v>0</v>
      </c>
      <c r="V112" s="21">
        <v>3.6363865365274251E-4</v>
      </c>
      <c r="W112" s="21">
        <v>9.5239252550527453E-4</v>
      </c>
      <c r="X112" s="21">
        <v>0</v>
      </c>
      <c r="Y112" s="21">
        <v>0</v>
      </c>
      <c r="Z112" s="51">
        <f>bv_affected*V112+bv_idpcumul*W112+bv_htotalimput*X112+bv_hpartialimput*Y112</f>
        <v>2.8256547721393875E-4</v>
      </c>
      <c r="AA112" s="51">
        <f>100 * Z112 / MAX(magnitudescore)</f>
        <v>0.65714966066386959</v>
      </c>
      <c r="AC112" s="23">
        <v>2.8240000829100609E-2</v>
      </c>
      <c r="AD112" s="23">
        <v>2.8239266946911812E-2</v>
      </c>
      <c r="AE112" s="23">
        <v>0</v>
      </c>
      <c r="AF112" s="23">
        <v>2.8240000829100609E-2</v>
      </c>
      <c r="AG112" s="23">
        <v>0</v>
      </c>
      <c r="AH112" s="23">
        <v>9.3480055511463434E-5</v>
      </c>
      <c r="AI112" s="23">
        <v>2.1175100118853152E-4</v>
      </c>
      <c r="AJ112" s="23">
        <v>0</v>
      </c>
      <c r="AK112" s="76">
        <f>bv_rimputAffect*AH112+bv_ratioIDP*AI112+bv_rimputDamaged*AJ112</f>
        <v>9.57768722131732E-5</v>
      </c>
      <c r="AL112" s="76">
        <f>100 * AK112 / MAX(intensityscore)</f>
        <v>1.4542405561669576</v>
      </c>
      <c r="AN112" s="25">
        <v>0.29881998896598816</v>
      </c>
      <c r="AO112" s="25">
        <v>2.3228058125823736E-3</v>
      </c>
      <c r="AP112" s="25">
        <v>8.63448275862069</v>
      </c>
      <c r="AQ112" s="25">
        <v>2.4151985999196768E-3</v>
      </c>
      <c r="AR112" s="80">
        <f>bv_poverty*AO112+bv_TotalUW_Pc*AQ112</f>
        <v>2.3612966477870945E-3</v>
      </c>
      <c r="AS112" s="80">
        <f xml:space="preserve"> 100 * AR112 / MAX(preexistscore)</f>
        <v>35.118020969000206</v>
      </c>
      <c r="AU112" s="78">
        <f>AA112*AL112*AS112</f>
        <v>33.560666254593777</v>
      </c>
      <c r="AV112" s="78">
        <f>100 * AU112 / MAX(UnmetNeedsMuliplic)</f>
        <v>1.1401627720623208E-2</v>
      </c>
      <c r="AW112" s="28">
        <f>IF(AV112&gt;0,LOG10(AV112),"")</f>
        <v>-1.9430331434334973</v>
      </c>
      <c r="AX112" s="29">
        <f>RANK(AV112,UnmetNeedsMax100,0)</f>
        <v>363</v>
      </c>
      <c r="AY112" s="28">
        <f>IF(PERCENTRANK(UnmetNeedsMuliplic,AU112)&lt;0.95,AU112, PERCENTILE(UnmetNeedsMuliplic,0.95))</f>
        <v>33.560666254593777</v>
      </c>
      <c r="AZ112" s="28">
        <f xml:space="preserve"> 100 *AY112 / MAX(NeedsWinsor5High)</f>
        <v>6.5462931427307081E-2</v>
      </c>
      <c r="BA112" s="28">
        <v>9.9999997764825821E-3</v>
      </c>
      <c r="BC112" s="34">
        <v>4900</v>
      </c>
      <c r="BD112" s="35">
        <v>14.642179489135742</v>
      </c>
      <c r="BE112" s="35">
        <v>7.7900052070617676E-2</v>
      </c>
      <c r="BF112" s="33">
        <v>341</v>
      </c>
    </row>
    <row r="113" spans="1:58">
      <c r="A113" s="7">
        <v>112</v>
      </c>
      <c r="C113" s="11" t="s">
        <v>3</v>
      </c>
      <c r="D113" s="11" t="s">
        <v>7</v>
      </c>
      <c r="E113" s="11" t="s">
        <v>11</v>
      </c>
      <c r="F113" s="11" t="s">
        <v>19</v>
      </c>
      <c r="G113" s="11" t="s">
        <v>36</v>
      </c>
      <c r="H113" s="15" t="s">
        <v>160</v>
      </c>
      <c r="I113" s="11" t="s">
        <v>550</v>
      </c>
      <c r="J113" s="11">
        <v>64516000</v>
      </c>
      <c r="K113" s="11">
        <v>64516</v>
      </c>
      <c r="L113" s="12">
        <v>63852</v>
      </c>
      <c r="M113" s="12">
        <v>66080.328125</v>
      </c>
      <c r="N113" s="13">
        <v>95.191999999999993</v>
      </c>
      <c r="P113" s="20">
        <v>2156</v>
      </c>
      <c r="Q113" s="20">
        <v>2156</v>
      </c>
      <c r="R113" s="20">
        <v>27</v>
      </c>
      <c r="S113" s="20">
        <v>27</v>
      </c>
      <c r="T113" s="20">
        <v>97</v>
      </c>
      <c r="U113" s="20">
        <v>97</v>
      </c>
      <c r="V113" s="21">
        <v>1.6000100004021078E-4</v>
      </c>
      <c r="W113" s="21">
        <v>4.1905272519215941E-4</v>
      </c>
      <c r="X113" s="21">
        <v>5.020668322686106E-5</v>
      </c>
      <c r="Y113" s="21">
        <v>1.7405596736352891E-4</v>
      </c>
      <c r="Z113" s="51">
        <f>bv_affected*V113+bv_idpcumul*W113+bv_htotalimput*X113+bv_hpartialimput*Y113</f>
        <v>1.8202160356304377E-4</v>
      </c>
      <c r="AA113" s="51">
        <f>100 * Z113 / MAX(magnitudescore)</f>
        <v>0.42331935307292762</v>
      </c>
      <c r="AC113" s="23">
        <v>3.263000026345253E-2</v>
      </c>
      <c r="AD113" s="23">
        <v>3.2626956701278687E-2</v>
      </c>
      <c r="AE113" s="23">
        <v>0.26456001400947571</v>
      </c>
      <c r="AF113" s="23">
        <v>3.263000026345253E-2</v>
      </c>
      <c r="AG113" s="23">
        <v>0.26456001400947571</v>
      </c>
      <c r="AH113" s="23">
        <v>1.0801183816511184E-4</v>
      </c>
      <c r="AI113" s="23">
        <v>2.446519210934639E-4</v>
      </c>
      <c r="AJ113" s="23">
        <v>1.7408340936526656E-3</v>
      </c>
      <c r="AK113" s="76">
        <f>bv_rimputAffect*AH113+bv_ratioIDP*AI113+bv_rimputDamaged*AJ113</f>
        <v>8.1343485077668459E-4</v>
      </c>
      <c r="AL113" s="76">
        <f>100 * AK113 / MAX(intensityscore)</f>
        <v>12.350893513897516</v>
      </c>
      <c r="AN113" s="25">
        <v>0.14890000224113464</v>
      </c>
      <c r="AO113" s="25">
        <v>1.1574386153370142E-3</v>
      </c>
      <c r="AP113" s="25">
        <v>2.0589872008903729</v>
      </c>
      <c r="AQ113" s="25">
        <v>5.7593057863414288E-4</v>
      </c>
      <c r="AR113" s="80">
        <f>bv_poverty*AO113+bv_TotalUW_Pc*AQ113</f>
        <v>9.151823672465981E-4</v>
      </c>
      <c r="AS113" s="80">
        <f xml:space="preserve"> 100 * AR113 / MAX(preexistscore)</f>
        <v>13.610908901914097</v>
      </c>
      <c r="AU113" s="78">
        <f>AA113*AL113*AS113</f>
        <v>71.162898429659094</v>
      </c>
      <c r="AV113" s="78">
        <f>100 * AU113 / MAX(UnmetNeedsMuliplic)</f>
        <v>2.417630416691845E-2</v>
      </c>
      <c r="AW113" s="28">
        <f>IF(AV113&gt;0,LOG10(AV113),"")</f>
        <v>-1.616610089024934</v>
      </c>
      <c r="AX113" s="29">
        <f>RANK(AV113,UnmetNeedsMax100,0)</f>
        <v>356</v>
      </c>
      <c r="AY113" s="28">
        <f>IF(PERCENTRANK(UnmetNeedsMuliplic,AU113)&lt;0.95,AU113, PERCENTILE(UnmetNeedsMuliplic,0.95))</f>
        <v>71.162898429659094</v>
      </c>
      <c r="AZ113" s="28">
        <f xml:space="preserve"> 100 *AY113 / MAX(NeedsWinsor5High)</f>
        <v>0.13880928062420492</v>
      </c>
      <c r="BA113" s="28">
        <v>9.9999997764825821E-3</v>
      </c>
      <c r="BC113" s="34">
        <v>2156</v>
      </c>
      <c r="BD113" s="35">
        <v>3.2102839946746826</v>
      </c>
      <c r="BE113" s="35">
        <v>1.7079513520002365E-2</v>
      </c>
      <c r="BF113" s="33">
        <v>369</v>
      </c>
    </row>
    <row r="114" spans="1:58">
      <c r="A114" s="7">
        <v>113</v>
      </c>
      <c r="C114" s="11" t="s">
        <v>3</v>
      </c>
      <c r="D114" s="11" t="s">
        <v>7</v>
      </c>
      <c r="E114" s="11" t="s">
        <v>11</v>
      </c>
      <c r="F114" s="11" t="s">
        <v>19</v>
      </c>
      <c r="G114" s="11" t="s">
        <v>36</v>
      </c>
      <c r="H114" s="15" t="s">
        <v>161</v>
      </c>
      <c r="I114" s="11" t="s">
        <v>551</v>
      </c>
      <c r="J114" s="11">
        <v>64517000</v>
      </c>
      <c r="K114" s="11">
        <v>64517</v>
      </c>
      <c r="L114" s="12">
        <v>71013</v>
      </c>
      <c r="M114" s="12">
        <v>73491.234375</v>
      </c>
      <c r="N114" s="13">
        <v>100.54300000000001</v>
      </c>
      <c r="P114" s="20">
        <v>1680</v>
      </c>
      <c r="Q114" s="20">
        <v>1680</v>
      </c>
      <c r="R114" s="20">
        <v>9</v>
      </c>
      <c r="S114" s="20">
        <v>9</v>
      </c>
      <c r="T114" s="20">
        <v>7</v>
      </c>
      <c r="U114" s="20">
        <v>7</v>
      </c>
      <c r="V114" s="21">
        <v>1.2467610940802842E-4</v>
      </c>
      <c r="W114" s="21">
        <v>3.265345876570791E-4</v>
      </c>
      <c r="X114" s="21">
        <v>1.6735561075620353E-5</v>
      </c>
      <c r="Y114" s="21">
        <v>1.2560740287881345E-5</v>
      </c>
      <c r="Z114" s="51">
        <f>bv_affected*V114+bv_idpcumul*W114+bv_htotalimput*X114+bv_hpartialimput*Y114</f>
        <v>1.040050816758594E-4</v>
      </c>
      <c r="AA114" s="51">
        <f>100 * Z114 / MAX(magnitudescore)</f>
        <v>0.24187988145084535</v>
      </c>
      <c r="AC114" s="23">
        <v>2.2859999909996986E-2</v>
      </c>
      <c r="AD114" s="23">
        <v>2.285986952483654E-2</v>
      </c>
      <c r="AE114" s="23">
        <v>4.3809998780488968E-2</v>
      </c>
      <c r="AF114" s="23">
        <v>2.2859999909996986E-2</v>
      </c>
      <c r="AG114" s="23">
        <v>4.3809998780488968E-2</v>
      </c>
      <c r="AH114" s="23">
        <v>7.5671174272429198E-5</v>
      </c>
      <c r="AI114" s="23">
        <v>1.7141380521934479E-4</v>
      </c>
      <c r="AJ114" s="23">
        <v>2.8827463393099606E-4</v>
      </c>
      <c r="AK114" s="76">
        <f>bv_rimputAffect*AH114+bv_ratioIDP*AI114+bv_rimputDamaged*AJ114</f>
        <v>1.9390807151212358E-4</v>
      </c>
      <c r="AL114" s="76">
        <f>100 * AK114 / MAX(intensityscore)</f>
        <v>2.9442283428657205</v>
      </c>
      <c r="AN114" s="25">
        <v>0.1921599954366684</v>
      </c>
      <c r="AO114" s="25">
        <v>1.4937098603695631E-3</v>
      </c>
      <c r="AP114" s="25">
        <v>6.9360414866032833</v>
      </c>
      <c r="AQ114" s="25">
        <v>1.9401182653382421E-3</v>
      </c>
      <c r="AR114" s="80">
        <f>bv_poverty*AO114+bv_TotalUW_Pc*AQ114</f>
        <v>1.6796836018795149E-3</v>
      </c>
      <c r="AS114" s="80">
        <f xml:space="preserve"> 100 * AR114 / MAX(preexistscore)</f>
        <v>24.980835850239671</v>
      </c>
      <c r="AU114" s="78">
        <f>AA114*AL114*AS114</f>
        <v>17.790092321779714</v>
      </c>
      <c r="AV114" s="78">
        <f>100 * AU114 / MAX(UnmetNeedsMuliplic)</f>
        <v>6.0438612341519159E-3</v>
      </c>
      <c r="AW114" s="28">
        <f>IF(AV114&gt;0,LOG10(AV114),"")</f>
        <v>-2.2186855155331999</v>
      </c>
      <c r="AX114" s="29">
        <f>RANK(AV114,UnmetNeedsMax100,0)</f>
        <v>367</v>
      </c>
      <c r="AY114" s="28">
        <f>IF(PERCENTRANK(UnmetNeedsMuliplic,AU114)&lt;0.95,AU114, PERCENTILE(UnmetNeedsMuliplic,0.95))</f>
        <v>17.790092321779714</v>
      </c>
      <c r="AZ114" s="28">
        <f xml:space="preserve"> 100 *AY114 / MAX(NeedsWinsor5High)</f>
        <v>3.470108682919007E-2</v>
      </c>
      <c r="BA114" s="28">
        <v>9.9999997764825821E-3</v>
      </c>
      <c r="BC114" s="34">
        <v>1680</v>
      </c>
      <c r="BD114" s="35">
        <v>3.228287935256958</v>
      </c>
      <c r="BE114" s="35">
        <v>1.7175298184156418E-2</v>
      </c>
      <c r="BF114" s="33">
        <v>368</v>
      </c>
    </row>
    <row r="115" spans="1:58">
      <c r="A115" s="7">
        <v>114</v>
      </c>
      <c r="C115" s="11" t="s">
        <v>3</v>
      </c>
      <c r="D115" s="11" t="s">
        <v>7</v>
      </c>
      <c r="E115" s="11" t="s">
        <v>11</v>
      </c>
      <c r="F115" s="11" t="s">
        <v>19</v>
      </c>
      <c r="G115" s="11" t="s">
        <v>36</v>
      </c>
      <c r="H115" s="15" t="s">
        <v>162</v>
      </c>
      <c r="I115" s="11" t="s">
        <v>552</v>
      </c>
      <c r="J115" s="11">
        <v>64518000</v>
      </c>
      <c r="K115" s="11">
        <v>64518</v>
      </c>
      <c r="L115" s="12">
        <v>52687</v>
      </c>
      <c r="M115" s="12">
        <v>54525.68359375</v>
      </c>
      <c r="N115" s="13">
        <v>37.874000000000002</v>
      </c>
      <c r="P115" s="20">
        <v>52687</v>
      </c>
      <c r="Q115" s="20">
        <v>24251</v>
      </c>
      <c r="R115" s="20">
        <v>1264</v>
      </c>
      <c r="S115" s="20">
        <v>1264</v>
      </c>
      <c r="T115" s="20">
        <v>4008</v>
      </c>
      <c r="U115" s="20">
        <v>4008</v>
      </c>
      <c r="V115" s="21">
        <v>3.9100060239434242E-3</v>
      </c>
      <c r="W115" s="21">
        <v>4.7135655768215656E-3</v>
      </c>
      <c r="X115" s="21">
        <v>2.3504167329519987E-3</v>
      </c>
      <c r="Y115" s="21">
        <v>7.1919211186468601E-3</v>
      </c>
      <c r="Z115" s="51">
        <f>bv_affected*V115+bv_idpcumul*W115+bv_htotalimput*X115+bv_hpartialimput*Y115</f>
        <v>4.5653007464716202E-3</v>
      </c>
      <c r="AA115" s="51">
        <f>100 * Z115 / MAX(magnitudescore)</f>
        <v>10.617312015440872</v>
      </c>
      <c r="AC115" s="23">
        <v>0.96627998352050781</v>
      </c>
      <c r="AD115" s="23">
        <v>0.44476288557052612</v>
      </c>
      <c r="AE115" s="23">
        <v>0.46029001474380493</v>
      </c>
      <c r="AF115" s="23">
        <v>0.96627998352050781</v>
      </c>
      <c r="AG115" s="23">
        <v>0.46029001474380493</v>
      </c>
      <c r="AH115" s="23">
        <v>3.1985801178961992E-3</v>
      </c>
      <c r="AI115" s="23">
        <v>3.3350363373756409E-3</v>
      </c>
      <c r="AJ115" s="23">
        <v>3.0287592671811581E-3</v>
      </c>
      <c r="AK115" s="76">
        <f>bv_rimputAffect*AH115+bv_ratioIDP*AI115+bv_rimputDamaged*AJ115</f>
        <v>3.1762138707563284E-3</v>
      </c>
      <c r="AL115" s="76">
        <f>100 * AK115 / MAX(intensityscore)</f>
        <v>48.226455084410148</v>
      </c>
      <c r="AN115" s="25">
        <v>0.23327000439167023</v>
      </c>
      <c r="AO115" s="25">
        <v>1.8132687546312809E-3</v>
      </c>
      <c r="AP115" s="25">
        <v>6.418621054487744</v>
      </c>
      <c r="AQ115" s="25">
        <v>1.7953877104446292E-3</v>
      </c>
      <c r="AR115" s="80">
        <f>bv_poverty*AO115+bv_TotalUW_Pc*AQ115</f>
        <v>1.8058195116231221E-3</v>
      </c>
      <c r="AS115" s="80">
        <f xml:space="preserve"> 100 * AR115 / MAX(preexistscore)</f>
        <v>26.856772754427961</v>
      </c>
      <c r="AU115" s="78">
        <f>AA115*AL115*AS115</f>
        <v>13751.616259138644</v>
      </c>
      <c r="AV115" s="78">
        <f>100 * AU115 / MAX(UnmetNeedsMuliplic)</f>
        <v>4.6718622316416774</v>
      </c>
      <c r="AW115" s="28">
        <f>IF(AV115&gt;0,LOG10(AV115),"")</f>
        <v>0.66949002740057939</v>
      </c>
      <c r="AX115" s="29">
        <f>RANK(AV115,UnmetNeedsMax100,0)</f>
        <v>112</v>
      </c>
      <c r="AY115" s="28">
        <f>IF(PERCENTRANK(UnmetNeedsMuliplic,AU115)&lt;0.95,AU115, PERCENTILE(UnmetNeedsMuliplic,0.95))</f>
        <v>13751.616259138644</v>
      </c>
      <c r="AZ115" s="28">
        <f xml:space="preserve"> 100 *AY115 / MAX(NeedsWinsor5High)</f>
        <v>26.823696089865681</v>
      </c>
      <c r="BA115" s="28">
        <v>0.10663598775863647</v>
      </c>
      <c r="BC115" s="34">
        <v>52687</v>
      </c>
      <c r="BD115" s="35">
        <v>1310.587890625</v>
      </c>
      <c r="BE115" s="35">
        <v>6.9726548194885254</v>
      </c>
      <c r="BF115" s="33">
        <v>123</v>
      </c>
    </row>
    <row r="116" spans="1:58">
      <c r="A116" s="7">
        <v>115</v>
      </c>
      <c r="C116" s="11" t="s">
        <v>3</v>
      </c>
      <c r="D116" s="11" t="s">
        <v>7</v>
      </c>
      <c r="E116" s="11" t="s">
        <v>11</v>
      </c>
      <c r="F116" s="11" t="s">
        <v>19</v>
      </c>
      <c r="G116" s="11" t="s">
        <v>36</v>
      </c>
      <c r="H116" s="15" t="s">
        <v>163</v>
      </c>
      <c r="I116" s="11" t="s">
        <v>553</v>
      </c>
      <c r="J116" s="11">
        <v>64519000</v>
      </c>
      <c r="K116" s="11">
        <v>64519</v>
      </c>
      <c r="L116" s="12">
        <v>39257</v>
      </c>
      <c r="M116" s="12">
        <v>40627</v>
      </c>
      <c r="N116" s="13">
        <v>108.964</v>
      </c>
      <c r="P116" s="20">
        <v>829</v>
      </c>
      <c r="Q116" s="20">
        <v>829</v>
      </c>
      <c r="R116" s="20">
        <v>0</v>
      </c>
      <c r="S116" s="20">
        <v>0</v>
      </c>
      <c r="T116" s="20">
        <v>4</v>
      </c>
      <c r="U116" s="20">
        <v>4</v>
      </c>
      <c r="V116" s="21">
        <v>6.1521721363533288E-5</v>
      </c>
      <c r="W116" s="21">
        <v>1.6112926823552698E-4</v>
      </c>
      <c r="X116" s="21">
        <v>0</v>
      </c>
      <c r="Y116" s="21">
        <v>7.1775657488615252E-6</v>
      </c>
      <c r="Z116" s="51">
        <f>bv_affected*V116+bv_idpcumul*W116+bv_htotalimput*X116+bv_hpartialimput*Y116</f>
        <v>4.9716850912136579E-5</v>
      </c>
      <c r="AA116" s="51">
        <f>100 * Z116 / MAX(magnitudescore)</f>
        <v>0.1156242157687588</v>
      </c>
      <c r="AC116" s="23">
        <v>2.0409999415278435E-2</v>
      </c>
      <c r="AD116" s="23">
        <v>2.0405149087309837E-2</v>
      </c>
      <c r="AE116" s="23">
        <v>2.2199999541044235E-2</v>
      </c>
      <c r="AF116" s="23">
        <v>2.0409999415278435E-2</v>
      </c>
      <c r="AG116" s="23">
        <v>2.2199999541044235E-2</v>
      </c>
      <c r="AH116" s="23">
        <v>6.7561188188847154E-5</v>
      </c>
      <c r="AI116" s="23">
        <v>1.5300718951039016E-4</v>
      </c>
      <c r="AJ116" s="23">
        <v>1.460784551454708E-4</v>
      </c>
      <c r="AK116" s="76">
        <f>bv_rimputAffect*AH116+bv_ratioIDP*AI116+bv_rimputDamaged*AJ116</f>
        <v>1.2818208030657843E-4</v>
      </c>
      <c r="AL116" s="76">
        <f>100 * AK116 / MAX(intensityscore)</f>
        <v>1.9462692344012218</v>
      </c>
      <c r="AN116" s="25">
        <v>0.37692999839782715</v>
      </c>
      <c r="AO116" s="25">
        <v>2.9299755115061998E-3</v>
      </c>
      <c r="AP116" s="25">
        <v>12.061955469506293</v>
      </c>
      <c r="AQ116" s="25">
        <v>3.3739157952368259E-3</v>
      </c>
      <c r="AR116" s="80">
        <f>bv_poverty*AO116+bv_TotalUW_Pc*AQ116</f>
        <v>3.1149210337083786E-3</v>
      </c>
      <c r="AS116" s="80">
        <f xml:space="preserve"> 100 * AR116 / MAX(preexistscore)</f>
        <v>46.326183658908811</v>
      </c>
      <c r="AU116" s="78">
        <f>AA116*AL116*AS116</f>
        <v>10.425052297726765</v>
      </c>
      <c r="AV116" s="78">
        <f>100 * AU116 / MAX(UnmetNeedsMuliplic)</f>
        <v>3.5417224546440071E-3</v>
      </c>
      <c r="AW116" s="28">
        <f>IF(AV116&gt;0,LOG10(AV116),"")</f>
        <v>-2.4507854750881664</v>
      </c>
      <c r="AX116" s="29">
        <f>RANK(AV116,UnmetNeedsMax100,0)</f>
        <v>368</v>
      </c>
      <c r="AY116" s="28">
        <f>IF(PERCENTRANK(UnmetNeedsMuliplic,AU116)&lt;0.95,AU116, PERCENTILE(UnmetNeedsMuliplic,0.95))</f>
        <v>10.425052297726765</v>
      </c>
      <c r="AZ116" s="28">
        <f xml:space="preserve"> 100 *AY116 / MAX(NeedsWinsor5High)</f>
        <v>2.0334950400418918E-2</v>
      </c>
      <c r="BA116" s="28">
        <v>9.9999997764825821E-3</v>
      </c>
      <c r="BC116" s="34">
        <v>829</v>
      </c>
      <c r="BD116" s="35">
        <v>3.1247496604919434</v>
      </c>
      <c r="BE116" s="35">
        <v>1.662445068359375E-2</v>
      </c>
      <c r="BF116" s="33">
        <v>370</v>
      </c>
    </row>
    <row r="117" spans="1:58">
      <c r="A117" s="7">
        <v>116</v>
      </c>
      <c r="C117" s="11" t="s">
        <v>3</v>
      </c>
      <c r="D117" s="11" t="s">
        <v>7</v>
      </c>
      <c r="E117" s="11" t="s">
        <v>11</v>
      </c>
      <c r="F117" s="11" t="s">
        <v>19</v>
      </c>
      <c r="G117" s="11" t="s">
        <v>36</v>
      </c>
      <c r="H117" s="15" t="s">
        <v>164</v>
      </c>
      <c r="I117" s="11" t="s">
        <v>554</v>
      </c>
      <c r="J117" s="11">
        <v>64520000</v>
      </c>
      <c r="K117" s="11">
        <v>64520</v>
      </c>
      <c r="L117" s="12">
        <v>75207</v>
      </c>
      <c r="M117" s="12">
        <v>77831.59375</v>
      </c>
      <c r="N117" s="13">
        <v>77.536000000000001</v>
      </c>
      <c r="P117" s="20">
        <v>2538</v>
      </c>
      <c r="Q117" s="20">
        <v>2538</v>
      </c>
      <c r="R117" s="20">
        <v>26</v>
      </c>
      <c r="S117" s="20">
        <v>26</v>
      </c>
      <c r="T117" s="20">
        <v>98</v>
      </c>
      <c r="U117" s="20">
        <v>98</v>
      </c>
      <c r="V117" s="21">
        <v>1.8834997899830341E-4</v>
      </c>
      <c r="W117" s="21">
        <v>4.9330049660056829E-4</v>
      </c>
      <c r="X117" s="21">
        <v>4.8347177653340623E-5</v>
      </c>
      <c r="Y117" s="21">
        <v>1.7585036403033882E-4</v>
      </c>
      <c r="Z117" s="51">
        <f>bv_affected*V117+bv_idpcumul*W117+bv_htotalimput*X117+bv_hpartialimput*Y117</f>
        <v>2.0410796978576401E-4</v>
      </c>
      <c r="AA117" s="51">
        <f>100 * Z117 / MAX(magnitudescore)</f>
        <v>0.47468460905417953</v>
      </c>
      <c r="AC117" s="23">
        <v>3.2609999179840088E-2</v>
      </c>
      <c r="AD117" s="23">
        <v>3.2608866691589355E-2</v>
      </c>
      <c r="AE117" s="23">
        <v>0.22473999857902527</v>
      </c>
      <c r="AF117" s="23">
        <v>3.2609999179840088E-2</v>
      </c>
      <c r="AG117" s="23">
        <v>0.22473999857902527</v>
      </c>
      <c r="AH117" s="23">
        <v>1.0794562695082277E-4</v>
      </c>
      <c r="AI117" s="23">
        <v>2.4451626813970506E-4</v>
      </c>
      <c r="AJ117" s="23">
        <v>1.4788140542805195E-3</v>
      </c>
      <c r="AK117" s="76">
        <f>bv_rimputAffect*AH117+bv_ratioIDP*AI117+bv_rimputDamaged*AJ117</f>
        <v>7.07594373106258E-4</v>
      </c>
      <c r="AL117" s="76">
        <f>100 * AK117 / MAX(intensityscore)</f>
        <v>10.743850899582034</v>
      </c>
      <c r="AN117" s="25">
        <v>0.19249999523162842</v>
      </c>
      <c r="AO117" s="25">
        <v>1.496352837421E-3</v>
      </c>
      <c r="AP117" s="25">
        <v>5.8721934369602762</v>
      </c>
      <c r="AQ117" s="25">
        <v>1.6425434732809663E-3</v>
      </c>
      <c r="AR117" s="80">
        <f>bv_poverty*AO117+bv_TotalUW_Pc*AQ117</f>
        <v>1.5572558563202621E-3</v>
      </c>
      <c r="AS117" s="80">
        <f xml:space="preserve"> 100 * AR117 / MAX(preexistscore)</f>
        <v>23.160048047162704</v>
      </c>
      <c r="AU117" s="78">
        <f>AA117*AL117*AS117</f>
        <v>118.1148708160229</v>
      </c>
      <c r="AV117" s="78">
        <f>100 * AU117 / MAX(UnmetNeedsMuliplic)</f>
        <v>4.0127385287813219E-2</v>
      </c>
      <c r="AW117" s="28">
        <f>IF(AV117&gt;0,LOG10(AV117),"")</f>
        <v>-1.3965591380999571</v>
      </c>
      <c r="AX117" s="29">
        <f>RANK(AV117,UnmetNeedsMax100,0)</f>
        <v>350</v>
      </c>
      <c r="AY117" s="28">
        <f>IF(PERCENTRANK(UnmetNeedsMuliplic,AU117)&lt;0.95,AU117, PERCENTILE(UnmetNeedsMuliplic,0.95))</f>
        <v>118.1148708160229</v>
      </c>
      <c r="AZ117" s="28">
        <f xml:space="preserve"> 100 *AY117 / MAX(NeedsWinsor5High)</f>
        <v>0.23039309261973212</v>
      </c>
      <c r="BA117" s="28">
        <v>9.9999997764825821E-3</v>
      </c>
      <c r="BC117" s="34">
        <v>2538</v>
      </c>
      <c r="BD117" s="35">
        <v>4.8856496810913086</v>
      </c>
      <c r="BE117" s="35">
        <v>2.5992877781391144E-2</v>
      </c>
      <c r="BF117" s="33">
        <v>364</v>
      </c>
    </row>
    <row r="118" spans="1:58">
      <c r="A118" s="7">
        <v>117</v>
      </c>
      <c r="C118" s="11" t="s">
        <v>3</v>
      </c>
      <c r="D118" s="11" t="s">
        <v>7</v>
      </c>
      <c r="E118" s="11" t="s">
        <v>11</v>
      </c>
      <c r="F118" s="11" t="s">
        <v>19</v>
      </c>
      <c r="G118" s="11" t="s">
        <v>36</v>
      </c>
      <c r="H118" s="15" t="s">
        <v>95</v>
      </c>
      <c r="I118" s="11" t="s">
        <v>555</v>
      </c>
      <c r="J118" s="11">
        <v>64521000</v>
      </c>
      <c r="K118" s="11">
        <v>64521</v>
      </c>
      <c r="L118" s="12">
        <v>47945</v>
      </c>
      <c r="M118" s="12">
        <v>49618.19921875</v>
      </c>
      <c r="N118" s="13">
        <v>101.508</v>
      </c>
      <c r="P118" s="20">
        <v>2609</v>
      </c>
      <c r="Q118" s="20">
        <v>2609</v>
      </c>
      <c r="R118" s="20">
        <v>19</v>
      </c>
      <c r="S118" s="20">
        <v>19</v>
      </c>
      <c r="T118" s="20">
        <v>94</v>
      </c>
      <c r="U118" s="20">
        <v>94</v>
      </c>
      <c r="V118" s="21">
        <v>1.9361902377568185E-4</v>
      </c>
      <c r="W118" s="21">
        <v>5.0710042705759406E-4</v>
      </c>
      <c r="X118" s="21">
        <v>3.533063136273995E-5</v>
      </c>
      <c r="Y118" s="21">
        <v>1.6867279191501439E-4</v>
      </c>
      <c r="Z118" s="51">
        <f>bv_affected*V118+bv_idpcumul*W118+bv_htotalimput*X118+bv_hpartialimput*Y118</f>
        <v>2.0335045175088454E-4</v>
      </c>
      <c r="AA118" s="51">
        <f>100 * Z118 / MAX(magnitudescore)</f>
        <v>0.47292288386228387</v>
      </c>
      <c r="AC118" s="23">
        <v>5.2579998970031738E-2</v>
      </c>
      <c r="AD118" s="23">
        <v>5.2581511437892914E-2</v>
      </c>
      <c r="AE118" s="23">
        <v>0.19923000037670135</v>
      </c>
      <c r="AF118" s="23">
        <v>5.2579998970031738E-2</v>
      </c>
      <c r="AG118" s="23">
        <v>0.19923000037670135</v>
      </c>
      <c r="AH118" s="23">
        <v>1.740503212204203E-4</v>
      </c>
      <c r="AI118" s="23">
        <v>3.9428033051081002E-4</v>
      </c>
      <c r="AJ118" s="23">
        <v>1.3109553838148713E-3</v>
      </c>
      <c r="AK118" s="76">
        <f>bv_rimputAffect*AH118+bv_ratioIDP*AI118+bv_rimputDamaged*AJ118</f>
        <v>7.0756675313459708E-4</v>
      </c>
      <c r="AL118" s="76">
        <f>100 * AK118 / MAX(intensityscore)</f>
        <v>10.743431528161551</v>
      </c>
      <c r="AN118" s="25">
        <v>0.1932000070810318</v>
      </c>
      <c r="AO118" s="25">
        <v>1.5017942059785128E-3</v>
      </c>
      <c r="AP118" s="25">
        <v>4.4185648227436207</v>
      </c>
      <c r="AQ118" s="25">
        <v>1.2359409593045712E-3</v>
      </c>
      <c r="AR118" s="80">
        <f>bv_poverty*AO118+bv_TotalUW_Pc*AQ118</f>
        <v>1.3910397434141488E-3</v>
      </c>
      <c r="AS118" s="80">
        <f xml:space="preserve"> 100 * AR118 / MAX(preexistscore)</f>
        <v>20.688024490150948</v>
      </c>
      <c r="AU118" s="78">
        <f>AA118*AL118*AS118</f>
        <v>105.11201730658199</v>
      </c>
      <c r="AV118" s="78">
        <f>100 * AU118 / MAX(UnmetNeedsMuliplic)</f>
        <v>3.5709901621196458E-2</v>
      </c>
      <c r="AW118" s="28">
        <f>IF(AV118&gt;0,LOG10(AV118),"")</f>
        <v>-1.4472113462628431</v>
      </c>
      <c r="AX118" s="29">
        <f>RANK(AV118,UnmetNeedsMax100,0)</f>
        <v>351</v>
      </c>
      <c r="AY118" s="28">
        <f>IF(PERCENTRANK(UnmetNeedsMuliplic,AU118)&lt;0.95,AU118, PERCENTILE(UnmetNeedsMuliplic,0.95))</f>
        <v>105.11201730658199</v>
      </c>
      <c r="AZ118" s="28">
        <f xml:space="preserve"> 100 *AY118 / MAX(NeedsWinsor5High)</f>
        <v>0.20502992190105374</v>
      </c>
      <c r="BA118" s="28">
        <v>9.9999997764825821E-3</v>
      </c>
      <c r="BC118" s="34">
        <v>2609</v>
      </c>
      <c r="BD118" s="35">
        <v>5.0405879020690918</v>
      </c>
      <c r="BE118" s="35">
        <v>2.6817185804247856E-2</v>
      </c>
      <c r="BF118" s="33">
        <v>362</v>
      </c>
    </row>
    <row r="119" spans="1:58">
      <c r="A119" s="7">
        <v>118</v>
      </c>
      <c r="C119" s="11" t="s">
        <v>3</v>
      </c>
      <c r="D119" s="11" t="s">
        <v>7</v>
      </c>
      <c r="E119" s="11" t="s">
        <v>11</v>
      </c>
      <c r="F119" s="11" t="s">
        <v>19</v>
      </c>
      <c r="G119" s="11" t="s">
        <v>36</v>
      </c>
      <c r="H119" s="15" t="s">
        <v>165</v>
      </c>
      <c r="I119" s="11" t="s">
        <v>556</v>
      </c>
      <c r="J119" s="11">
        <v>64522000</v>
      </c>
      <c r="K119" s="11">
        <v>64522</v>
      </c>
      <c r="L119" s="12">
        <v>25350</v>
      </c>
      <c r="M119" s="12">
        <v>26234.671875</v>
      </c>
      <c r="N119" s="13">
        <v>85.001000000000005</v>
      </c>
      <c r="P119" s="20">
        <v>2857</v>
      </c>
      <c r="Q119" s="20">
        <v>2857</v>
      </c>
      <c r="R119" s="20">
        <v>5</v>
      </c>
      <c r="S119" s="20">
        <v>5</v>
      </c>
      <c r="T119" s="20">
        <v>169</v>
      </c>
      <c r="U119" s="20">
        <v>169</v>
      </c>
      <c r="V119" s="21">
        <v>2.1202360221650451E-4</v>
      </c>
      <c r="W119" s="21">
        <v>5.5530318059027195E-4</v>
      </c>
      <c r="X119" s="21">
        <v>9.2975342340650968E-6</v>
      </c>
      <c r="Y119" s="21">
        <v>3.0325216357596219E-4</v>
      </c>
      <c r="Z119" s="51">
        <f>bv_affected*V119+bv_idpcumul*W119+bv_htotalimput*X119+bv_hpartialimput*Y119</f>
        <v>2.476093432328526E-4</v>
      </c>
      <c r="AA119" s="51">
        <f>100 * Z119 / MAX(magnitudescore)</f>
        <v>0.57585377197185095</v>
      </c>
      <c r="AC119" s="23">
        <v>0.10890000313520432</v>
      </c>
      <c r="AD119" s="23">
        <v>0.10890168696641922</v>
      </c>
      <c r="AE119" s="23">
        <v>0.28014999628067017</v>
      </c>
      <c r="AF119" s="23">
        <v>0.10890000313520432</v>
      </c>
      <c r="AG119" s="23">
        <v>0.28014999628067017</v>
      </c>
      <c r="AH119" s="23">
        <v>3.6048082984052598E-4</v>
      </c>
      <c r="AI119" s="23">
        <v>8.1659486750140786E-4</v>
      </c>
      <c r="AJ119" s="23">
        <v>1.8434179946780205E-3</v>
      </c>
      <c r="AK119" s="76">
        <f>bv_rimputAffect*AH119+bv_ratioIDP*AI119+bv_rimputDamaged*AJ119</f>
        <v>1.113537165033631E-3</v>
      </c>
      <c r="AL119" s="76">
        <f>100 * AK119 / MAX(intensityscore)</f>
        <v>16.907535908949413</v>
      </c>
      <c r="AN119" s="25">
        <v>0.17305999994277954</v>
      </c>
      <c r="AO119" s="25">
        <v>1.3452406274154782E-3</v>
      </c>
      <c r="AP119" s="25">
        <v>1.7206182560513268</v>
      </c>
      <c r="AQ119" s="25">
        <v>4.8128358321264386E-4</v>
      </c>
      <c r="AR119" s="80">
        <f>bv_poverty*AO119+bv_TotalUW_Pc*AQ119</f>
        <v>9.853161228005774E-4</v>
      </c>
      <c r="AS119" s="80">
        <f xml:space="preserve"> 100 * AR119 / MAX(preexistscore)</f>
        <v>14.653962387162366</v>
      </c>
      <c r="AU119" s="78">
        <f>AA119*AL119*AS119</f>
        <v>142.67490986863112</v>
      </c>
      <c r="AV119" s="78">
        <f>100 * AU119 / MAX(UnmetNeedsMuliplic)</f>
        <v>4.84712131474129E-2</v>
      </c>
      <c r="AW119" s="28">
        <f>IF(AV119&gt;0,LOG10(AV119),"")</f>
        <v>-1.3145161105303069</v>
      </c>
      <c r="AX119" s="29">
        <f>RANK(AV119,UnmetNeedsMax100,0)</f>
        <v>347</v>
      </c>
      <c r="AY119" s="28">
        <f>IF(PERCENTRANK(UnmetNeedsMuliplic,AU119)&lt;0.95,AU119, PERCENTILE(UnmetNeedsMuliplic,0.95))</f>
        <v>142.67490986863112</v>
      </c>
      <c r="AZ119" s="28">
        <f xml:space="preserve"> 100 *AY119 / MAX(NeedsWinsor5High)</f>
        <v>0.27829953583978601</v>
      </c>
      <c r="BA119" s="28">
        <v>9.9999997764825821E-3</v>
      </c>
      <c r="BC119" s="34">
        <v>2857</v>
      </c>
      <c r="BD119" s="35">
        <v>4.9443240165710449</v>
      </c>
      <c r="BE119" s="35">
        <v>2.6305040344595909E-2</v>
      </c>
      <c r="BF119" s="33">
        <v>363</v>
      </c>
    </row>
    <row r="120" spans="1:58">
      <c r="A120" s="7">
        <v>119</v>
      </c>
      <c r="C120" s="11" t="s">
        <v>3</v>
      </c>
      <c r="D120" s="11" t="s">
        <v>7</v>
      </c>
      <c r="E120" s="11" t="s">
        <v>11</v>
      </c>
      <c r="F120" s="11" t="s">
        <v>19</v>
      </c>
      <c r="G120" s="11" t="s">
        <v>36</v>
      </c>
      <c r="H120" s="15" t="s">
        <v>166</v>
      </c>
      <c r="I120" s="11" t="s">
        <v>557</v>
      </c>
      <c r="J120" s="11">
        <v>64523000</v>
      </c>
      <c r="K120" s="11">
        <v>64523</v>
      </c>
      <c r="L120" s="12">
        <v>140740</v>
      </c>
      <c r="M120" s="12">
        <v>145651.578125</v>
      </c>
      <c r="N120" s="13">
        <v>43.396999999999998</v>
      </c>
      <c r="P120" s="20">
        <v>140740</v>
      </c>
      <c r="Q120" s="20">
        <v>61033</v>
      </c>
      <c r="R120" s="20">
        <v>3426</v>
      </c>
      <c r="S120" s="20">
        <v>3426</v>
      </c>
      <c r="T120" s="20">
        <v>9758</v>
      </c>
      <c r="U120" s="20">
        <v>9758</v>
      </c>
      <c r="V120" s="21">
        <v>1.044459268450737E-2</v>
      </c>
      <c r="W120" s="21">
        <v>1.1862729676067829E-2</v>
      </c>
      <c r="X120" s="21">
        <v>6.3706701621413231E-3</v>
      </c>
      <c r="Y120" s="21">
        <v>1.7509670928120613E-2</v>
      </c>
      <c r="Z120" s="51">
        <f>bv_affected*V120+bv_idpcumul*W120+bv_htotalimput*X120+bv_hpartialimput*Y120</f>
        <v>1.1641560104675592E-2</v>
      </c>
      <c r="AA120" s="51">
        <f>100 * Z120 / MAX(magnitudescore)</f>
        <v>27.074246110374546</v>
      </c>
      <c r="AC120" s="23">
        <v>0.96627998352050781</v>
      </c>
      <c r="AD120" s="23">
        <v>0.41903424263000488</v>
      </c>
      <c r="AE120" s="23">
        <v>0.43090999126434326</v>
      </c>
      <c r="AF120" s="23">
        <v>0.96627998352050781</v>
      </c>
      <c r="AG120" s="23">
        <v>0.43090999126434326</v>
      </c>
      <c r="AH120" s="23">
        <v>3.1985801178961992E-3</v>
      </c>
      <c r="AI120" s="23">
        <v>3.1421112362295389E-3</v>
      </c>
      <c r="AJ120" s="23">
        <v>2.835435327142477E-3</v>
      </c>
      <c r="AK120" s="76">
        <f>bv_rimputAffect*AH120+bv_ratioIDP*AI120+bv_rimputDamaged*AJ120</f>
        <v>3.0328638494247573E-3</v>
      </c>
      <c r="AL120" s="76">
        <f>100 * AK120 / MAX(intensityscore)</f>
        <v>46.049881451020021</v>
      </c>
      <c r="AN120" s="25">
        <v>0.28426998853683472</v>
      </c>
      <c r="AO120" s="25">
        <v>2.2097048349678516E-3</v>
      </c>
      <c r="AP120" s="25">
        <v>4.4641210108836011</v>
      </c>
      <c r="AQ120" s="25">
        <v>1.2486837804317474E-3</v>
      </c>
      <c r="AR120" s="80">
        <f>bv_poverty*AO120+bv_TotalUW_Pc*AQ120</f>
        <v>1.8093434636481105E-3</v>
      </c>
      <c r="AS120" s="80">
        <f xml:space="preserve"> 100 * AR120 / MAX(preexistscore)</f>
        <v>26.90918218855106</v>
      </c>
      <c r="AU120" s="78">
        <f>AA120*AL120*AS120</f>
        <v>33549.448697976084</v>
      </c>
      <c r="AV120" s="78">
        <f>100 * AU120 / MAX(UnmetNeedsMuliplic)</f>
        <v>11.397816759198315</v>
      </c>
      <c r="AW120" s="28">
        <f>IF(AV120&gt;0,LOG10(AV120),"")</f>
        <v>1.056821670613884</v>
      </c>
      <c r="AX120" s="29">
        <f>RANK(AV120,UnmetNeedsMax100,0)</f>
        <v>42</v>
      </c>
      <c r="AY120" s="28">
        <f>IF(PERCENTRANK(UnmetNeedsMuliplic,AU120)&lt;0.95,AU120, PERCENTILE(UnmetNeedsMuliplic,0.95))</f>
        <v>33549.448697976084</v>
      </c>
      <c r="AZ120" s="28">
        <f xml:space="preserve"> 100 *AY120 / MAX(NeedsWinsor5High)</f>
        <v>65.441050629885623</v>
      </c>
      <c r="BA120" s="28">
        <v>0.10820068418979645</v>
      </c>
      <c r="BC120" s="34">
        <v>140740</v>
      </c>
      <c r="BD120" s="35">
        <v>4328.91015625</v>
      </c>
      <c r="BE120" s="35">
        <v>23.0308837890625</v>
      </c>
      <c r="BF120" s="33">
        <v>66</v>
      </c>
    </row>
    <row r="121" spans="1:58">
      <c r="A121" s="7">
        <v>120</v>
      </c>
      <c r="C121" s="11" t="s">
        <v>3</v>
      </c>
      <c r="D121" s="11" t="s">
        <v>7</v>
      </c>
      <c r="E121" s="11" t="s">
        <v>11</v>
      </c>
      <c r="F121" s="11" t="s">
        <v>19</v>
      </c>
      <c r="G121" s="11" t="s">
        <v>36</v>
      </c>
      <c r="H121" s="15" t="s">
        <v>167</v>
      </c>
      <c r="I121" s="11" t="s">
        <v>558</v>
      </c>
      <c r="J121" s="11">
        <v>64524000</v>
      </c>
      <c r="K121" s="11">
        <v>64524</v>
      </c>
      <c r="L121" s="12">
        <v>129981</v>
      </c>
      <c r="M121" s="12">
        <v>134517.109375</v>
      </c>
      <c r="N121" s="13">
        <v>84.974000000000004</v>
      </c>
      <c r="P121" s="20">
        <v>13859</v>
      </c>
      <c r="Q121" s="20">
        <v>13859</v>
      </c>
      <c r="R121" s="20">
        <v>41</v>
      </c>
      <c r="S121" s="20">
        <v>41</v>
      </c>
      <c r="T121" s="20">
        <v>92</v>
      </c>
      <c r="U121" s="20">
        <v>92</v>
      </c>
      <c r="V121" s="21">
        <v>1.0285036405548453E-3</v>
      </c>
      <c r="W121" s="21">
        <v>2.6937159709632397E-3</v>
      </c>
      <c r="X121" s="21">
        <v>7.6239783084020019E-5</v>
      </c>
      <c r="Y121" s="21">
        <v>1.6508401313330978E-4</v>
      </c>
      <c r="Z121" s="51">
        <f>bv_affected*V121+bv_idpcumul*W121+bv_htotalimput*X121+bv_hpartialimput*Y121</f>
        <v>8.603833989167469E-4</v>
      </c>
      <c r="AA121" s="51">
        <f>100 * Z121 / MAX(magnitudescore)</f>
        <v>2.0009544839438589</v>
      </c>
      <c r="AC121" s="23">
        <v>0.1030300036072731</v>
      </c>
      <c r="AD121" s="23">
        <v>0.10302778333425522</v>
      </c>
      <c r="AE121" s="23">
        <v>4.4139999896287918E-2</v>
      </c>
      <c r="AF121" s="23">
        <v>0.1030300036072731</v>
      </c>
      <c r="AG121" s="23">
        <v>4.4139999896287918E-2</v>
      </c>
      <c r="AH121" s="23">
        <v>3.4104994847439229E-4</v>
      </c>
      <c r="AI121" s="23">
        <v>7.725496543571353E-4</v>
      </c>
      <c r="AJ121" s="23">
        <v>2.9044607072137296E-4</v>
      </c>
      <c r="AK121" s="76">
        <f>bv_rimputAffect*AH121+bv_ratioIDP*AI121+bv_rimputDamaged*AJ121</f>
        <v>4.666838134668069E-4</v>
      </c>
      <c r="AL121" s="76">
        <f>100 * AK121 / MAX(intensityscore)</f>
        <v>7.0859541846339535</v>
      </c>
      <c r="AN121" s="25">
        <v>0.3160800039768219</v>
      </c>
      <c r="AO121" s="25">
        <v>2.4569726083427668E-3</v>
      </c>
      <c r="AP121" s="25">
        <v>11.087476734910929</v>
      </c>
      <c r="AQ121" s="25">
        <v>3.1013388652354479E-3</v>
      </c>
      <c r="AR121" s="80">
        <f>bv_poverty*AO121+bv_TotalUW_Pc*AQ121</f>
        <v>2.7254155909642577E-3</v>
      </c>
      <c r="AS121" s="80">
        <f xml:space="preserve"> 100 * AR121 / MAX(preexistscore)</f>
        <v>40.533323910157286</v>
      </c>
      <c r="AU121" s="78">
        <f>AA121*AL121*AS121</f>
        <v>574.7086966351161</v>
      </c>
      <c r="AV121" s="78">
        <f>100 * AU121 / MAX(UnmetNeedsMuliplic)</f>
        <v>0.19524685705371697</v>
      </c>
      <c r="AW121" s="28">
        <f>IF(AV121&gt;0,LOG10(AV121),"")</f>
        <v>-0.70941594836084743</v>
      </c>
      <c r="AX121" s="29">
        <f>RANK(AV121,UnmetNeedsMax100,0)</f>
        <v>299</v>
      </c>
      <c r="AY121" s="28">
        <f>IF(PERCENTRANK(UnmetNeedsMuliplic,AU121)&lt;0.95,AU121, PERCENTILE(UnmetNeedsMuliplic,0.95))</f>
        <v>574.7086966351161</v>
      </c>
      <c r="AZ121" s="28">
        <f xml:space="preserve"> 100 *AY121 / MAX(NeedsWinsor5High)</f>
        <v>1.1210181500300795</v>
      </c>
      <c r="BA121" s="28">
        <v>9.9999997764825821E-3</v>
      </c>
      <c r="BC121" s="34">
        <v>13859</v>
      </c>
      <c r="BD121" s="35">
        <v>43.805526733398438</v>
      </c>
      <c r="BE121" s="35">
        <v>0.23305635154247284</v>
      </c>
      <c r="BF121" s="33">
        <v>309</v>
      </c>
    </row>
    <row r="122" spans="1:58">
      <c r="A122" s="7">
        <v>121</v>
      </c>
      <c r="C122" s="11" t="s">
        <v>3</v>
      </c>
      <c r="D122" s="11" t="s">
        <v>7</v>
      </c>
      <c r="E122" s="11" t="s">
        <v>11</v>
      </c>
      <c r="F122" s="11" t="s">
        <v>19</v>
      </c>
      <c r="G122" s="11" t="s">
        <v>36</v>
      </c>
      <c r="H122" s="15" t="s">
        <v>136</v>
      </c>
      <c r="I122" s="11" t="s">
        <v>559</v>
      </c>
      <c r="J122" s="11">
        <v>64525000</v>
      </c>
      <c r="K122" s="11">
        <v>64525</v>
      </c>
      <c r="L122" s="12">
        <v>23189</v>
      </c>
      <c r="M122" s="12">
        <v>23998.255859375</v>
      </c>
      <c r="N122" s="13">
        <v>95.578000000000003</v>
      </c>
      <c r="P122" s="20">
        <v>398</v>
      </c>
      <c r="Q122" s="20">
        <v>398</v>
      </c>
      <c r="R122" s="20">
        <v>4</v>
      </c>
      <c r="S122" s="20">
        <v>4</v>
      </c>
      <c r="T122" s="20">
        <v>47</v>
      </c>
      <c r="U122" s="20">
        <v>47</v>
      </c>
      <c r="V122" s="21">
        <v>2.9536364309024066E-5</v>
      </c>
      <c r="W122" s="21">
        <v>7.7357595728244632E-5</v>
      </c>
      <c r="X122" s="21">
        <v>7.4380272963026073E-6</v>
      </c>
      <c r="Y122" s="21">
        <v>8.4336395957507193E-5</v>
      </c>
      <c r="Z122" s="51">
        <f>bv_affected*V122+bv_idpcumul*W122+bv_htotalimput*X122+bv_hpartialimput*Y122</f>
        <v>4.7090269190857727E-5</v>
      </c>
      <c r="AA122" s="51">
        <f>100 * Z122 / MAX(magnitudescore)</f>
        <v>0.10951569428954967</v>
      </c>
      <c r="AC122" s="23">
        <v>1.6580000519752502E-2</v>
      </c>
      <c r="AD122" s="23">
        <v>1.6584537923336029E-2</v>
      </c>
      <c r="AE122" s="23">
        <v>0.58945000171661377</v>
      </c>
      <c r="AF122" s="23">
        <v>1.6580000519752502E-2</v>
      </c>
      <c r="AG122" s="23">
        <v>0.58945000171661377</v>
      </c>
      <c r="AH122" s="23">
        <v>5.4883123084437102E-5</v>
      </c>
      <c r="AI122" s="23">
        <v>1.2435848475433886E-4</v>
      </c>
      <c r="AJ122" s="23">
        <v>3.8786462973803282E-3</v>
      </c>
      <c r="AK122" s="76">
        <f>bv_rimputAffect*AH122+bv_ratioIDP*AI122+bv_rimputDamaged*AJ122</f>
        <v>1.62205372647295E-3</v>
      </c>
      <c r="AL122" s="76">
        <f>100 * AK122 / MAX(intensityscore)</f>
        <v>24.628663045798138</v>
      </c>
      <c r="AN122" s="25">
        <v>0.15507000684738159</v>
      </c>
      <c r="AO122" s="25">
        <v>1.2053997488692403E-3</v>
      </c>
      <c r="AP122" s="25">
        <v>6.412405699916178</v>
      </c>
      <c r="AQ122" s="25">
        <v>1.7936491640284657E-3</v>
      </c>
      <c r="AR122" s="80">
        <f>bv_poverty*AO122+bv_TotalUW_Pc*AQ122</f>
        <v>1.4504644552245736E-3</v>
      </c>
      <c r="AS122" s="80">
        <f xml:space="preserve"> 100 * AR122 / MAX(preexistscore)</f>
        <v>21.57180937054326</v>
      </c>
      <c r="AU122" s="78">
        <f>AA122*AL122*AS122</f>
        <v>58.184026396010957</v>
      </c>
      <c r="AV122" s="78">
        <f>100 * AU122 / MAX(UnmetNeedsMuliplic)</f>
        <v>1.9766967771786294E-2</v>
      </c>
      <c r="AW122" s="28">
        <f>IF(AV122&gt;0,LOG10(AV122),"")</f>
        <v>-1.7040599458092307</v>
      </c>
      <c r="AX122" s="29">
        <f>RANK(AV122,UnmetNeedsMax100,0)</f>
        <v>359</v>
      </c>
      <c r="AY122" s="28">
        <f>IF(PERCENTRANK(UnmetNeedsMuliplic,AU122)&lt;0.95,AU122, PERCENTILE(UnmetNeedsMuliplic,0.95))</f>
        <v>58.184026396010957</v>
      </c>
      <c r="AZ122" s="28">
        <f xml:space="preserve"> 100 *AY122 / MAX(NeedsWinsor5High)</f>
        <v>0.11349288781194354</v>
      </c>
      <c r="BA122" s="28">
        <v>9.9999997764825821E-3</v>
      </c>
      <c r="BC122" s="34">
        <v>398</v>
      </c>
      <c r="BD122" s="35">
        <v>0.61717861890792847</v>
      </c>
      <c r="BE122" s="35">
        <v>3.2835444435477257E-3</v>
      </c>
      <c r="BF122" s="33">
        <v>376</v>
      </c>
    </row>
    <row r="123" spans="1:58">
      <c r="A123" s="7">
        <v>122</v>
      </c>
      <c r="C123" s="11" t="s">
        <v>3</v>
      </c>
      <c r="D123" s="11" t="s">
        <v>7</v>
      </c>
      <c r="E123" s="11" t="s">
        <v>11</v>
      </c>
      <c r="F123" s="11" t="s">
        <v>19</v>
      </c>
      <c r="G123" s="11" t="s">
        <v>36</v>
      </c>
      <c r="H123" s="15" t="s">
        <v>168</v>
      </c>
      <c r="I123" s="11" t="s">
        <v>560</v>
      </c>
      <c r="J123" s="11">
        <v>64526000</v>
      </c>
      <c r="K123" s="11">
        <v>64526</v>
      </c>
      <c r="L123" s="12">
        <v>120999</v>
      </c>
      <c r="M123" s="12">
        <v>125221.65625</v>
      </c>
      <c r="N123" s="13">
        <v>54.414999999999999</v>
      </c>
      <c r="P123" s="20">
        <v>120999</v>
      </c>
      <c r="Q123" s="20">
        <v>13358</v>
      </c>
      <c r="R123" s="20">
        <v>191</v>
      </c>
      <c r="S123" s="20">
        <v>191</v>
      </c>
      <c r="T123" s="20">
        <v>1315</v>
      </c>
      <c r="U123" s="20">
        <v>1315</v>
      </c>
      <c r="V123" s="21">
        <v>8.9795738458633423E-3</v>
      </c>
      <c r="W123" s="21">
        <v>2.5963387452065945E-3</v>
      </c>
      <c r="X123" s="21">
        <v>3.5516580101102591E-4</v>
      </c>
      <c r="Y123" s="21">
        <v>2.3596247192472219E-3</v>
      </c>
      <c r="Z123" s="51">
        <f>bv_affected*V123+bv_idpcumul*W123+bv_htotalimput*X123+bv_hpartialimput*Y123</f>
        <v>4.2068956188741138E-3</v>
      </c>
      <c r="AA123" s="51">
        <f>100 * Z123 / MAX(magnitudescore)</f>
        <v>9.7837855340633588</v>
      </c>
      <c r="AC123" s="23">
        <v>0.96627998352050781</v>
      </c>
      <c r="AD123" s="23">
        <v>0.10667484253644943</v>
      </c>
      <c r="AE123" s="23">
        <v>5.7250000536441803E-2</v>
      </c>
      <c r="AF123" s="23">
        <v>0.96627998352050781</v>
      </c>
      <c r="AG123" s="23">
        <v>5.7250000536441803E-2</v>
      </c>
      <c r="AH123" s="23">
        <v>3.1985801178961992E-3</v>
      </c>
      <c r="AI123" s="23">
        <v>7.9989695223048329E-4</v>
      </c>
      <c r="AJ123" s="23">
        <v>3.7671133759431541E-4</v>
      </c>
      <c r="AK123" s="76">
        <f>bv_rimputAffect*AH123+bv_ratioIDP*AI123+bv_rimputDamaged*AJ123</f>
        <v>1.2474374397104838E-3</v>
      </c>
      <c r="AL123" s="76">
        <f>100 * AK123 / MAX(intensityscore)</f>
        <v>18.940628088902564</v>
      </c>
      <c r="AN123" s="25">
        <v>0.11626999825239182</v>
      </c>
      <c r="AO123" s="25">
        <v>9.0379710309207439E-4</v>
      </c>
      <c r="AP123" s="25">
        <v>5.9793091355426968</v>
      </c>
      <c r="AQ123" s="25">
        <v>1.6725054010748863E-3</v>
      </c>
      <c r="AR123" s="80">
        <f>bv_poverty*AO123+bv_TotalUW_Pc*AQ123</f>
        <v>1.2240409800317138E-3</v>
      </c>
      <c r="AS123" s="80">
        <f xml:space="preserve"> 100 * AR123 / MAX(preexistscore)</f>
        <v>18.204361084387184</v>
      </c>
      <c r="AU123" s="78">
        <f>AA123*AL123*AS123</f>
        <v>3373.4691415583243</v>
      </c>
      <c r="AV123" s="78">
        <f>100 * AU123 / MAX(UnmetNeedsMuliplic)</f>
        <v>1.1460749613036529</v>
      </c>
      <c r="AW123" s="28">
        <f>IF(AV123&gt;0,LOG10(AV123),"")</f>
        <v>5.9213024451474326E-2</v>
      </c>
      <c r="AX123" s="29">
        <f>RANK(AV123,UnmetNeedsMax100,0)</f>
        <v>180</v>
      </c>
      <c r="AY123" s="28">
        <f>IF(PERCENTRANK(UnmetNeedsMuliplic,AU123)&lt;0.95,AU123, PERCENTILE(UnmetNeedsMuliplic,0.95))</f>
        <v>3373.4691415583243</v>
      </c>
      <c r="AZ123" s="28">
        <f xml:space="preserve"> 100 *AY123 / MAX(NeedsWinsor5High)</f>
        <v>6.580238229202048</v>
      </c>
      <c r="BA123" s="28">
        <v>9.9999997764825821E-3</v>
      </c>
      <c r="BC123" s="34">
        <v>120999</v>
      </c>
      <c r="BD123" s="35">
        <v>140.68553161621094</v>
      </c>
      <c r="BE123" s="35">
        <v>0.74848222732543945</v>
      </c>
      <c r="BF123" s="33">
        <v>213</v>
      </c>
    </row>
    <row r="124" spans="1:58">
      <c r="A124" s="7">
        <v>123</v>
      </c>
      <c r="C124" s="11" t="s">
        <v>3</v>
      </c>
      <c r="D124" s="11" t="s">
        <v>7</v>
      </c>
      <c r="E124" s="11" t="s">
        <v>11</v>
      </c>
      <c r="F124" s="11" t="s">
        <v>19</v>
      </c>
      <c r="G124" s="11" t="s">
        <v>36</v>
      </c>
      <c r="H124" s="15" t="s">
        <v>169</v>
      </c>
      <c r="I124" s="11" t="s">
        <v>561</v>
      </c>
      <c r="J124" s="11">
        <v>64527000</v>
      </c>
      <c r="K124" s="11">
        <v>64527</v>
      </c>
      <c r="L124" s="12">
        <v>67403</v>
      </c>
      <c r="M124" s="12">
        <v>69755.25</v>
      </c>
      <c r="N124" s="13">
        <v>173.667</v>
      </c>
      <c r="P124" s="20">
        <v>5131</v>
      </c>
      <c r="Q124" s="20">
        <v>5131</v>
      </c>
      <c r="R124" s="20">
        <v>5</v>
      </c>
      <c r="S124" s="20">
        <v>5</v>
      </c>
      <c r="T124" s="20">
        <v>8</v>
      </c>
      <c r="U124" s="20">
        <v>8</v>
      </c>
      <c r="V124" s="21">
        <v>3.8078162469901145E-4</v>
      </c>
      <c r="W124" s="21">
        <v>9.9729106295853853E-4</v>
      </c>
      <c r="X124" s="21">
        <v>9.2975342340650968E-6</v>
      </c>
      <c r="Y124" s="21">
        <v>1.435513149772305E-5</v>
      </c>
      <c r="Z124" s="51">
        <f>bv_affected*V124+bv_idpcumul*W124+bv_htotalimput*X124+bv_hpartialimput*Y124</f>
        <v>3.0180951310603628E-4</v>
      </c>
      <c r="AA124" s="51">
        <f>100 * Z124 / MAX(magnitudescore)</f>
        <v>0.7019046384516211</v>
      </c>
      <c r="AC124" s="23">
        <v>7.3559999465942383E-2</v>
      </c>
      <c r="AD124" s="23">
        <v>7.3557190597057343E-2</v>
      </c>
      <c r="AE124" s="23">
        <v>1.1649999767541885E-2</v>
      </c>
      <c r="AF124" s="23">
        <v>7.3559999465942383E-2</v>
      </c>
      <c r="AG124" s="23">
        <v>1.1649999767541885E-2</v>
      </c>
      <c r="AH124" s="23">
        <v>2.4349833256565034E-4</v>
      </c>
      <c r="AI124" s="23">
        <v>5.5156560847535729E-4</v>
      </c>
      <c r="AJ124" s="23">
        <v>7.6658288890030235E-5</v>
      </c>
      <c r="AK124" s="76">
        <f>bv_rimputAffect*AH124+bv_ratioIDP*AI124+bv_rimputDamaged*AJ124</f>
        <v>2.8042577982923835E-4</v>
      </c>
      <c r="AL124" s="76">
        <f>100 * AK124 / MAX(intensityscore)</f>
        <v>4.2578811836197596</v>
      </c>
      <c r="AN124" s="25">
        <v>0.43160998821258545</v>
      </c>
      <c r="AO124" s="25">
        <v>3.355017164722085E-3</v>
      </c>
      <c r="AP124" s="25">
        <v>11.756499682942295</v>
      </c>
      <c r="AQ124" s="25">
        <v>3.2884750980883837E-3</v>
      </c>
      <c r="AR124" s="80">
        <f>bv_poverty*AO124+bv_TotalUW_Pc*AQ124</f>
        <v>3.3272957397624849E-3</v>
      </c>
      <c r="AS124" s="80">
        <f xml:space="preserve"> 100 * AR124 / MAX(preexistscore)</f>
        <v>49.484693788283209</v>
      </c>
      <c r="AU124" s="78">
        <f>AA124*AL124*AS124</f>
        <v>147.89126981079116</v>
      </c>
      <c r="AV124" s="78">
        <f>100 * AU124 / MAX(UnmetNeedsMuliplic)</f>
        <v>5.0243376836479697E-2</v>
      </c>
      <c r="AW124" s="28">
        <f>IF(AV124&gt;0,LOG10(AV124),"")</f>
        <v>-1.2989211795382667</v>
      </c>
      <c r="AX124" s="29">
        <f>RANK(AV124,UnmetNeedsMax100,0)</f>
        <v>346</v>
      </c>
      <c r="AY124" s="28">
        <f>IF(PERCENTRANK(UnmetNeedsMuliplic,AU124)&lt;0.95,AU124, PERCENTILE(UnmetNeedsMuliplic,0.95))</f>
        <v>147.89126981079116</v>
      </c>
      <c r="AZ124" s="28">
        <f xml:space="preserve"> 100 *AY124 / MAX(NeedsWinsor5High)</f>
        <v>0.28847448917960633</v>
      </c>
      <c r="BA124" s="28">
        <v>9.9999997764825821E-3</v>
      </c>
      <c r="BC124" s="34">
        <v>5131</v>
      </c>
      <c r="BD124" s="35">
        <v>22.145908355712891</v>
      </c>
      <c r="BE124" s="35">
        <v>0.11782176792621613</v>
      </c>
      <c r="BF124" s="33">
        <v>333</v>
      </c>
    </row>
    <row r="125" spans="1:58">
      <c r="A125" s="7">
        <v>124</v>
      </c>
      <c r="C125" s="11" t="s">
        <v>3</v>
      </c>
      <c r="D125" s="11" t="s">
        <v>7</v>
      </c>
      <c r="E125" s="11" t="s">
        <v>11</v>
      </c>
      <c r="F125" s="11" t="s">
        <v>19</v>
      </c>
      <c r="G125" s="11" t="s">
        <v>36</v>
      </c>
      <c r="H125" s="15" t="s">
        <v>170</v>
      </c>
      <c r="I125" s="11" t="s">
        <v>562</v>
      </c>
      <c r="J125" s="11">
        <v>64528000</v>
      </c>
      <c r="K125" s="11">
        <v>64528</v>
      </c>
      <c r="L125" s="12">
        <v>97571</v>
      </c>
      <c r="M125" s="12">
        <v>100976.0625</v>
      </c>
      <c r="N125" s="13">
        <v>61.856999999999999</v>
      </c>
      <c r="P125" s="20">
        <v>7102</v>
      </c>
      <c r="Q125" s="20">
        <v>7212</v>
      </c>
      <c r="R125" s="20">
        <v>51</v>
      </c>
      <c r="S125" s="20">
        <v>51</v>
      </c>
      <c r="T125" s="20">
        <v>399</v>
      </c>
      <c r="U125" s="20">
        <v>399</v>
      </c>
      <c r="V125" s="21">
        <v>5.2705343114212155E-4</v>
      </c>
      <c r="W125" s="21">
        <v>1.4017663197591901E-3</v>
      </c>
      <c r="X125" s="21">
        <v>9.4834846095182002E-5</v>
      </c>
      <c r="Y125" s="21">
        <v>7.1596220368519425E-4</v>
      </c>
      <c r="Z125" s="51">
        <f>bv_affected*V125+bv_idpcumul*W125+bv_htotalimput*X125+bv_hpartialimput*Y125</f>
        <v>6.2518641228525673E-4</v>
      </c>
      <c r="AA125" s="51">
        <f>100 * Z125 / MAX(magnitudescore)</f>
        <v>1.4539675643881242</v>
      </c>
      <c r="AC125" s="23">
        <v>7.0330001413822174E-2</v>
      </c>
      <c r="AD125" s="23">
        <v>7.1422867476940155E-2</v>
      </c>
      <c r="AE125" s="23">
        <v>0.2914699912071228</v>
      </c>
      <c r="AF125" s="23">
        <v>7.0330001413822174E-2</v>
      </c>
      <c r="AG125" s="23">
        <v>0.2914699912071228</v>
      </c>
      <c r="AH125" s="23">
        <v>2.3280638561118394E-4</v>
      </c>
      <c r="AI125" s="23">
        <v>5.3556147031486034E-4</v>
      </c>
      <c r="AJ125" s="23">
        <v>1.917904824949801E-3</v>
      </c>
      <c r="AK125" s="76">
        <f>bv_rimputAffect*AH125+bv_ratioIDP*AI125+bv_rimputDamaged*AJ125</f>
        <v>1.015563221744378E-3</v>
      </c>
      <c r="AL125" s="76">
        <f>100 * AK125 / MAX(intensityscore)</f>
        <v>15.419935839261221</v>
      </c>
      <c r="AN125" s="25">
        <v>0.10149999707937241</v>
      </c>
      <c r="AO125" s="25">
        <v>7.8898598439991474E-4</v>
      </c>
      <c r="AP125" s="25">
        <v>2.0158251695553879</v>
      </c>
      <c r="AQ125" s="25">
        <v>5.6385749485343695E-4</v>
      </c>
      <c r="AR125" s="80">
        <f>bv_poverty*AO125+bv_TotalUW_Pc*AQ125</f>
        <v>6.9519745565485211E-4</v>
      </c>
      <c r="AS125" s="80">
        <f xml:space="preserve"> 100 * AR125 / MAX(preexistscore)</f>
        <v>10.339217161961585</v>
      </c>
      <c r="AU125" s="78">
        <f>AA125*AL125*AS125</f>
        <v>231.80614368451666</v>
      </c>
      <c r="AV125" s="78">
        <f>100 * AU125 / MAX(UnmetNeedsMuliplic)</f>
        <v>7.8751933397102417E-2</v>
      </c>
      <c r="AW125" s="28">
        <f>IF(AV125&gt;0,LOG10(AV125),"")</f>
        <v>-1.103738775273146</v>
      </c>
      <c r="AX125" s="29">
        <f>RANK(AV125,UnmetNeedsMax100,0)</f>
        <v>339</v>
      </c>
      <c r="AY125" s="28">
        <f>IF(PERCENTRANK(UnmetNeedsMuliplic,AU125)&lt;0.95,AU125, PERCENTILE(UnmetNeedsMuliplic,0.95))</f>
        <v>231.80614368451666</v>
      </c>
      <c r="AZ125" s="28">
        <f xml:space="preserve"> 100 *AY125 / MAX(NeedsWinsor5High)</f>
        <v>0.45215758153701419</v>
      </c>
      <c r="BA125" s="28">
        <v>9.9999997764825821E-3</v>
      </c>
      <c r="BC125" s="34">
        <v>7102</v>
      </c>
      <c r="BD125" s="35">
        <v>7.2085294723510742</v>
      </c>
      <c r="BE125" s="35">
        <v>3.8351178169250488E-2</v>
      </c>
      <c r="BF125" s="33">
        <v>353</v>
      </c>
    </row>
    <row r="126" spans="1:58">
      <c r="A126" s="7">
        <v>125</v>
      </c>
      <c r="C126" s="11" t="s">
        <v>3</v>
      </c>
      <c r="D126" s="11" t="s">
        <v>7</v>
      </c>
      <c r="E126" s="11" t="s">
        <v>11</v>
      </c>
      <c r="F126" s="11" t="s">
        <v>19</v>
      </c>
      <c r="G126" s="11" t="s">
        <v>36</v>
      </c>
      <c r="H126" s="15" t="s">
        <v>171</v>
      </c>
      <c r="I126" s="11" t="s">
        <v>563</v>
      </c>
      <c r="J126" s="11">
        <v>64529000</v>
      </c>
      <c r="K126" s="11">
        <v>64529</v>
      </c>
      <c r="L126" s="12">
        <v>41658</v>
      </c>
      <c r="M126" s="12">
        <v>43111.79296875</v>
      </c>
      <c r="N126" s="13">
        <v>56.558</v>
      </c>
      <c r="P126" s="20">
        <v>10435</v>
      </c>
      <c r="Q126" s="20">
        <v>10435</v>
      </c>
      <c r="R126" s="20">
        <v>233</v>
      </c>
      <c r="S126" s="20">
        <v>233</v>
      </c>
      <c r="T126" s="20">
        <v>1273</v>
      </c>
      <c r="U126" s="20">
        <v>1273</v>
      </c>
      <c r="V126" s="21">
        <v>7.7440188033506274E-4</v>
      </c>
      <c r="W126" s="21">
        <v>2.0282072946429253E-3</v>
      </c>
      <c r="X126" s="21">
        <v>4.3326508603058755E-4</v>
      </c>
      <c r="Y126" s="21">
        <v>2.2842602338641882E-3</v>
      </c>
      <c r="Z126" s="51">
        <f>bv_affected*V126+bv_idpcumul*W126+bv_htotalimput*X126+bv_hpartialimput*Y126</f>
        <v>1.3079221984458856E-3</v>
      </c>
      <c r="AA126" s="51">
        <f>100 * Z126 / MAX(magnitudescore)</f>
        <v>3.0417750864614734</v>
      </c>
      <c r="AC126" s="23">
        <v>0.24205000698566437</v>
      </c>
      <c r="AD126" s="23">
        <v>0.24204513430595398</v>
      </c>
      <c r="AE126" s="23">
        <v>0.66387999057769775</v>
      </c>
      <c r="AF126" s="23">
        <v>0.24205000698566437</v>
      </c>
      <c r="AG126" s="23">
        <v>0.66387999057769775</v>
      </c>
      <c r="AH126" s="23">
        <v>8.0123398220166564E-4</v>
      </c>
      <c r="AI126" s="23">
        <v>1.8149656243622303E-3</v>
      </c>
      <c r="AJ126" s="23">
        <v>4.3684039264917374E-3</v>
      </c>
      <c r="AK126" s="76">
        <f>bv_rimputAffect*AH126+bv_ratioIDP*AI126+bv_rimputDamaged*AJ126</f>
        <v>2.5844486495829187E-3</v>
      </c>
      <c r="AL126" s="76">
        <f>100 * AK126 / MAX(intensityscore)</f>
        <v>39.241311129781003</v>
      </c>
      <c r="AN126" s="25">
        <v>0.35670000314712524</v>
      </c>
      <c r="AO126" s="25">
        <v>2.7727223932743073E-3</v>
      </c>
      <c r="AP126" s="25">
        <v>13.9780314451863</v>
      </c>
      <c r="AQ126" s="25">
        <v>3.9098719134926796E-3</v>
      </c>
      <c r="AR126" s="80">
        <f>bv_poverty*AO126+bv_TotalUW_Pc*AQ126</f>
        <v>3.2464588833972814E-3</v>
      </c>
      <c r="AS126" s="80">
        <f xml:space="preserve"> 100 * AR126 / MAX(preexistscore)</f>
        <v>48.2824600835254</v>
      </c>
      <c r="AU126" s="78">
        <f>AA126*AL126*AS126</f>
        <v>5763.1509940851065</v>
      </c>
      <c r="AV126" s="78">
        <f>100 * AU126 / MAX(UnmetNeedsMuliplic)</f>
        <v>1.9579260326306447</v>
      </c>
      <c r="AW126" s="28">
        <f>IF(AV126&gt;0,LOG10(AV126),"")</f>
        <v>0.29179628081383291</v>
      </c>
      <c r="AX126" s="29">
        <f>RANK(AV126,UnmetNeedsMax100,0)</f>
        <v>160</v>
      </c>
      <c r="AY126" s="28">
        <f>IF(PERCENTRANK(UnmetNeedsMuliplic,AU126)&lt;0.95,AU126, PERCENTILE(UnmetNeedsMuliplic,0.95))</f>
        <v>5763.1509940851065</v>
      </c>
      <c r="AZ126" s="28">
        <f xml:space="preserve"> 100 *AY126 / MAX(NeedsWinsor5High)</f>
        <v>11.241515751474957</v>
      </c>
      <c r="BA126" s="28">
        <v>2.4860946461558342E-2</v>
      </c>
      <c r="BC126" s="34">
        <v>10435</v>
      </c>
      <c r="BD126" s="35">
        <v>92.536529541015625</v>
      </c>
      <c r="BE126" s="35">
        <v>0.49231746792793274</v>
      </c>
      <c r="BF126" s="33">
        <v>250</v>
      </c>
    </row>
    <row r="127" spans="1:58">
      <c r="A127" s="7">
        <v>126</v>
      </c>
      <c r="C127" s="11" t="s">
        <v>3</v>
      </c>
      <c r="D127" s="11" t="s">
        <v>7</v>
      </c>
      <c r="E127" s="11" t="s">
        <v>11</v>
      </c>
      <c r="F127" s="11" t="s">
        <v>19</v>
      </c>
      <c r="G127" s="11" t="s">
        <v>36</v>
      </c>
      <c r="H127" s="15" t="s">
        <v>172</v>
      </c>
      <c r="I127" s="11" t="s">
        <v>564</v>
      </c>
      <c r="J127" s="11">
        <v>64530000</v>
      </c>
      <c r="K127" s="11">
        <v>64530</v>
      </c>
      <c r="L127" s="12">
        <v>36416</v>
      </c>
      <c r="M127" s="12">
        <v>37686.85546875</v>
      </c>
      <c r="N127" s="13">
        <v>90.927000000000007</v>
      </c>
      <c r="P127" s="20">
        <v>3310</v>
      </c>
      <c r="Q127" s="20">
        <v>3310</v>
      </c>
      <c r="R127" s="20">
        <v>19</v>
      </c>
      <c r="S127" s="20">
        <v>19</v>
      </c>
      <c r="T127" s="20">
        <v>409</v>
      </c>
      <c r="U127" s="20">
        <v>409</v>
      </c>
      <c r="V127" s="21">
        <v>2.4564162595197558E-4</v>
      </c>
      <c r="W127" s="21">
        <v>6.433508824557066E-4</v>
      </c>
      <c r="X127" s="21">
        <v>3.533063136273995E-5</v>
      </c>
      <c r="Y127" s="21">
        <v>7.3390611214563251E-4</v>
      </c>
      <c r="Z127" s="51">
        <f>bv_affected*V127+bv_idpcumul*W127+bv_htotalimput*X127+bv_hpartialimput*Y127</f>
        <v>3.9429625430420859E-4</v>
      </c>
      <c r="AA127" s="51">
        <f>100 * Z127 / MAX(magnitudescore)</f>
        <v>0.91699684006643312</v>
      </c>
      <c r="AC127" s="23">
        <v>8.7829999625682831E-2</v>
      </c>
      <c r="AD127" s="23">
        <v>8.7829031050205231E-2</v>
      </c>
      <c r="AE127" s="23">
        <v>0.59479999542236328</v>
      </c>
      <c r="AF127" s="23">
        <v>8.7829999625682831E-2</v>
      </c>
      <c r="AG127" s="23">
        <v>0.59479999542236328</v>
      </c>
      <c r="AH127" s="23">
        <v>2.9073489713482559E-4</v>
      </c>
      <c r="AI127" s="23">
        <v>6.5858243033289909E-4</v>
      </c>
      <c r="AJ127" s="23">
        <v>3.9138495922088623E-3</v>
      </c>
      <c r="AK127" s="76">
        <f>bv_rimputAffect*AH127+bv_ratioIDP*AI127+bv_rimputDamaged*AJ127</f>
        <v>1.8779026895237622E-3</v>
      </c>
      <c r="AL127" s="76">
        <f>100 * AK127 / MAX(intensityscore)</f>
        <v>28.513378945620328</v>
      </c>
      <c r="AN127" s="25">
        <v>0.14072999358177185</v>
      </c>
      <c r="AO127" s="25">
        <v>1.0939310304820538E-3</v>
      </c>
      <c r="AP127" s="25">
        <v>6.5792790521804898</v>
      </c>
      <c r="AQ127" s="25">
        <v>1.8403262365609407E-3</v>
      </c>
      <c r="AR127" s="80">
        <f>bv_poverty*AO127+bv_TotalUW_Pc*AQ127</f>
        <v>1.4048792733345182E-3</v>
      </c>
      <c r="AS127" s="80">
        <f xml:space="preserve"> 100 * AR127 / MAX(preexistscore)</f>
        <v>20.893850768861039</v>
      </c>
      <c r="AU127" s="78">
        <f>AA127*AL127*AS127</f>
        <v>546.30479643953458</v>
      </c>
      <c r="AV127" s="78">
        <f>100 * AU127 / MAX(UnmetNeedsMuliplic)</f>
        <v>0.18559714708112579</v>
      </c>
      <c r="AW127" s="28">
        <f>IF(AV127&gt;0,LOG10(AV127),"")</f>
        <v>-0.73142870385232417</v>
      </c>
      <c r="AX127" s="29">
        <f>RANK(AV127,UnmetNeedsMax100,0)</f>
        <v>304</v>
      </c>
      <c r="AY127" s="28">
        <f>IF(PERCENTRANK(UnmetNeedsMuliplic,AU127)&lt;0.95,AU127, PERCENTILE(UnmetNeedsMuliplic,0.95))</f>
        <v>546.30479643953458</v>
      </c>
      <c r="AZ127" s="28">
        <f xml:space="preserve"> 100 *AY127 / MAX(NeedsWinsor5High)</f>
        <v>1.0656139290093805</v>
      </c>
      <c r="BA127" s="28">
        <v>9.9999997764825821E-3</v>
      </c>
      <c r="BC127" s="34">
        <v>3310</v>
      </c>
      <c r="BD127" s="35">
        <v>4.6581625938415527</v>
      </c>
      <c r="BE127" s="35">
        <v>2.4782590568065643E-2</v>
      </c>
      <c r="BF127" s="33">
        <v>365</v>
      </c>
    </row>
    <row r="128" spans="1:58">
      <c r="A128" s="7">
        <v>127</v>
      </c>
      <c r="C128" s="11" t="s">
        <v>3</v>
      </c>
      <c r="D128" s="11" t="s">
        <v>7</v>
      </c>
      <c r="E128" s="11" t="s">
        <v>11</v>
      </c>
      <c r="F128" s="11" t="s">
        <v>19</v>
      </c>
      <c r="G128" s="11" t="s">
        <v>36</v>
      </c>
      <c r="H128" s="15" t="s">
        <v>173</v>
      </c>
      <c r="I128" s="11" t="s">
        <v>565</v>
      </c>
      <c r="J128" s="11">
        <v>64531000</v>
      </c>
      <c r="K128" s="11">
        <v>64531</v>
      </c>
      <c r="L128" s="12">
        <v>88299</v>
      </c>
      <c r="M128" s="12">
        <v>91380.484375</v>
      </c>
      <c r="N128" s="13">
        <v>42.143999999999998</v>
      </c>
      <c r="P128" s="20">
        <v>88299</v>
      </c>
      <c r="Q128" s="20">
        <v>26380</v>
      </c>
      <c r="R128" s="20">
        <v>638</v>
      </c>
      <c r="S128" s="20">
        <v>638</v>
      </c>
      <c r="T128" s="20">
        <v>4370</v>
      </c>
      <c r="U128" s="20">
        <v>4370</v>
      </c>
      <c r="V128" s="21">
        <v>6.5528429113328457E-3</v>
      </c>
      <c r="W128" s="21">
        <v>5.1273703575134277E-3</v>
      </c>
      <c r="X128" s="21">
        <v>1.1863653780892491E-3</v>
      </c>
      <c r="Y128" s="21">
        <v>7.8414902091026306E-3</v>
      </c>
      <c r="Z128" s="51">
        <f>bv_affected*V128+bv_idpcumul*W128+bv_htotalimput*X128+bv_hpartialimput*Y128</f>
        <v>5.4466663262690423E-3</v>
      </c>
      <c r="AA128" s="51">
        <f>100 * Z128 / MAX(magnitudescore)</f>
        <v>12.66706380180708</v>
      </c>
      <c r="AC128" s="23">
        <v>0.96627998352050781</v>
      </c>
      <c r="AD128" s="23">
        <v>0.28868308663368225</v>
      </c>
      <c r="AE128" s="23">
        <v>0.26089999079704285</v>
      </c>
      <c r="AF128" s="23">
        <v>0.96627998352050781</v>
      </c>
      <c r="AG128" s="23">
        <v>0.26089999079704285</v>
      </c>
      <c r="AH128" s="23">
        <v>3.1985801178961992E-3</v>
      </c>
      <c r="AI128" s="23">
        <v>2.1646784152835608E-3</v>
      </c>
      <c r="AJ128" s="23">
        <v>1.7167507903650403E-3</v>
      </c>
      <c r="AK128" s="76">
        <f>bv_rimputAffect*AH128+bv_ratioIDP*AI128+bv_rimputDamaged*AJ128</f>
        <v>2.2503898920374923E-3</v>
      </c>
      <c r="AL128" s="76">
        <f>100 * AK128 / MAX(intensityscore)</f>
        <v>34.169086675801744</v>
      </c>
      <c r="AN128" s="25">
        <v>0.20961000025272369</v>
      </c>
      <c r="AO128" s="25">
        <v>1.6293533844873309E-3</v>
      </c>
      <c r="AP128" s="25">
        <v>5.6208908232243724</v>
      </c>
      <c r="AQ128" s="25">
        <v>1.5722501557320356E-3</v>
      </c>
      <c r="AR128" s="80">
        <f>bv_poverty*AO128+bv_TotalUW_Pc*AQ128</f>
        <v>1.6055641793878751E-3</v>
      </c>
      <c r="AS128" s="80">
        <f xml:space="preserve"> 100 * AR128 / MAX(preexistscore)</f>
        <v>23.878506146891745</v>
      </c>
      <c r="AU128" s="78">
        <f>AA128*AL128*AS128</f>
        <v>10335.142810716468</v>
      </c>
      <c r="AV128" s="78">
        <f>100 * AU128 / MAX(UnmetNeedsMuliplic)</f>
        <v>3.5111773369855253</v>
      </c>
      <c r="AW128" s="28">
        <f>IF(AV128&gt;0,LOG10(AV128),"")</f>
        <v>0.5454527646773436</v>
      </c>
      <c r="AX128" s="29">
        <f>RANK(AV128,UnmetNeedsMax100,0)</f>
        <v>131</v>
      </c>
      <c r="AY128" s="28">
        <f>IF(PERCENTRANK(UnmetNeedsMuliplic,AU128)&lt;0.95,AU128, PERCENTILE(UnmetNeedsMuliplic,0.95))</f>
        <v>10335.142810716468</v>
      </c>
      <c r="AZ128" s="28">
        <f xml:space="preserve"> 100 *AY128 / MAX(NeedsWinsor5High)</f>
        <v>20.159574305732068</v>
      </c>
      <c r="BA128" s="28">
        <v>3.2116267830133438E-2</v>
      </c>
      <c r="BC128" s="34">
        <v>88299</v>
      </c>
      <c r="BD128" s="35">
        <v>594.41925048828125</v>
      </c>
      <c r="BE128" s="35">
        <v>3.1624588966369629</v>
      </c>
      <c r="BF128" s="33">
        <v>149</v>
      </c>
    </row>
    <row r="129" spans="1:58">
      <c r="A129" s="7">
        <v>128</v>
      </c>
      <c r="C129" s="11" t="s">
        <v>3</v>
      </c>
      <c r="D129" s="11" t="s">
        <v>7</v>
      </c>
      <c r="E129" s="11" t="s">
        <v>11</v>
      </c>
      <c r="F129" s="11" t="s">
        <v>19</v>
      </c>
      <c r="G129" s="11" t="s">
        <v>36</v>
      </c>
      <c r="H129" s="15" t="s">
        <v>174</v>
      </c>
      <c r="I129" s="11" t="s">
        <v>566</v>
      </c>
      <c r="J129" s="11">
        <v>64532000</v>
      </c>
      <c r="K129" s="11">
        <v>64532</v>
      </c>
      <c r="L129" s="12">
        <v>23624</v>
      </c>
      <c r="M129" s="12">
        <v>24448.4375</v>
      </c>
      <c r="N129" s="13">
        <v>73.576999999999998</v>
      </c>
      <c r="P129" s="20">
        <v>710</v>
      </c>
      <c r="Q129" s="20">
        <v>710</v>
      </c>
      <c r="R129" s="20">
        <v>22</v>
      </c>
      <c r="S129" s="20">
        <v>22</v>
      </c>
      <c r="T129" s="20">
        <v>120</v>
      </c>
      <c r="U129" s="20">
        <v>120</v>
      </c>
      <c r="V129" s="21">
        <v>5.2690498705487698E-5</v>
      </c>
      <c r="W129" s="21">
        <v>1.3799974112771451E-4</v>
      </c>
      <c r="X129" s="21">
        <v>4.0909151721280068E-5</v>
      </c>
      <c r="Y129" s="21">
        <v>2.1532697428483516E-4</v>
      </c>
      <c r="Z129" s="51">
        <f>bv_affected*V129+bv_idpcumul*W129+bv_htotalimput*X129+bv_hpartialimput*Y129</f>
        <v>1.0752611288335174E-4</v>
      </c>
      <c r="AA129" s="51">
        <f>100 * Z129 / MAX(magnitudescore)</f>
        <v>0.25006858336165455</v>
      </c>
      <c r="AC129" s="23">
        <v>2.9039999470114708E-2</v>
      </c>
      <c r="AD129" s="23">
        <v>2.9040711000561714E-2</v>
      </c>
      <c r="AE129" s="23">
        <v>0.92000001668930054</v>
      </c>
      <c r="AF129" s="23">
        <v>2.9039999470114708E-2</v>
      </c>
      <c r="AG129" s="23">
        <v>0.92000001668930054</v>
      </c>
      <c r="AH129" s="23">
        <v>9.6128213044721633E-5</v>
      </c>
      <c r="AI129" s="23">
        <v>2.1776059293188155E-4</v>
      </c>
      <c r="AJ129" s="23">
        <v>6.0537019744515419E-3</v>
      </c>
      <c r="AK129" s="76">
        <f>bv_rimputAffect*AH129+bv_ratioIDP*AI129+bv_rimputDamaged*AJ129</f>
        <v>2.5423733011164587E-3</v>
      </c>
      <c r="AL129" s="76">
        <f>100 * AK129 / MAX(intensityscore)</f>
        <v>38.602454621514617</v>
      </c>
      <c r="AN129" s="25">
        <v>0.52079999446868896</v>
      </c>
      <c r="AO129" s="25">
        <v>4.0483144111931324E-3</v>
      </c>
      <c r="AP129" s="25">
        <v>9.5997592536864289</v>
      </c>
      <c r="AQ129" s="25">
        <v>2.6852013543248177E-3</v>
      </c>
      <c r="AR129" s="80">
        <f>bv_poverty*AO129+bv_TotalUW_Pc*AQ129</f>
        <v>3.4804415117017928E-3</v>
      </c>
      <c r="AS129" s="80">
        <f xml:space="preserve"> 100 * AR129 / MAX(preexistscore)</f>
        <v>51.76233071091152</v>
      </c>
      <c r="AU129" s="78">
        <f>AA129*AL129*AS129</f>
        <v>499.675295644323</v>
      </c>
      <c r="AV129" s="78">
        <f>100 * AU129 / MAX(UnmetNeedsMuliplic)</f>
        <v>0.16975561983514231</v>
      </c>
      <c r="AW129" s="28">
        <f>IF(AV129&gt;0,LOG10(AV129),"")</f>
        <v>-0.77017583929787925</v>
      </c>
      <c r="AX129" s="29">
        <f>RANK(AV129,UnmetNeedsMax100,0)</f>
        <v>310</v>
      </c>
      <c r="AY129" s="28">
        <f>IF(PERCENTRANK(UnmetNeedsMuliplic,AU129)&lt;0.95,AU129, PERCENTILE(UnmetNeedsMuliplic,0.95))</f>
        <v>499.675295644323</v>
      </c>
      <c r="AZ129" s="28">
        <f xml:space="preserve"> 100 *AY129 / MAX(NeedsWinsor5High)</f>
        <v>0.97465912525518894</v>
      </c>
      <c r="BA129" s="28">
        <v>9.9999997764825821E-3</v>
      </c>
      <c r="BC129" s="34">
        <v>710</v>
      </c>
      <c r="BD129" s="35">
        <v>3.6976799964904785</v>
      </c>
      <c r="BE129" s="35">
        <v>1.9672581925988197E-2</v>
      </c>
      <c r="BF129" s="33">
        <v>367</v>
      </c>
    </row>
    <row r="130" spans="1:58">
      <c r="A130" s="7">
        <v>129</v>
      </c>
      <c r="C130" s="11" t="s">
        <v>3</v>
      </c>
      <c r="D130" s="11" t="s">
        <v>7</v>
      </c>
      <c r="E130" s="11" t="s">
        <v>11</v>
      </c>
      <c r="F130" s="11" t="s">
        <v>20</v>
      </c>
      <c r="G130" s="11" t="s">
        <v>37</v>
      </c>
      <c r="H130" s="15" t="s">
        <v>175</v>
      </c>
      <c r="I130" s="11" t="s">
        <v>567</v>
      </c>
      <c r="J130" s="11">
        <v>67901000</v>
      </c>
      <c r="K130" s="11">
        <v>67901</v>
      </c>
      <c r="L130" s="12">
        <v>46703</v>
      </c>
      <c r="M130" s="12">
        <v>48720.93359375</v>
      </c>
      <c r="N130" s="13">
        <v>68.013000000000005</v>
      </c>
      <c r="P130" s="20">
        <v>3870</v>
      </c>
      <c r="Q130" s="20">
        <v>3870</v>
      </c>
      <c r="R130" s="20">
        <v>8</v>
      </c>
      <c r="S130" s="20">
        <v>8</v>
      </c>
      <c r="T130" s="20">
        <v>117</v>
      </c>
      <c r="U130" s="20">
        <v>117</v>
      </c>
      <c r="V130" s="21">
        <v>2.8720032423734665E-4</v>
      </c>
      <c r="W130" s="21">
        <v>7.5219577411189675E-4</v>
      </c>
      <c r="X130" s="21">
        <v>1.4876054592605215E-5</v>
      </c>
      <c r="Y130" s="21">
        <v>2.0994379883632064E-4</v>
      </c>
      <c r="Z130" s="51">
        <f>bv_affected*V130+bv_idpcumul*W130+bv_htotalimput*X130+bv_hpartialimput*Y130</f>
        <v>2.8243760232444403E-4</v>
      </c>
      <c r="AA130" s="51">
        <f>100 * Z130 / MAX(magnitudescore)</f>
        <v>0.6568522678575458</v>
      </c>
      <c r="AC130" s="23">
        <v>7.9429998993873596E-2</v>
      </c>
      <c r="AD130" s="23">
        <v>7.9431973397731781E-2</v>
      </c>
      <c r="AE130" s="23">
        <v>0.14857999980449677</v>
      </c>
      <c r="AF130" s="23">
        <v>7.9429998993873596E-2</v>
      </c>
      <c r="AG130" s="23">
        <v>0.14857999980449677</v>
      </c>
      <c r="AH130" s="23">
        <v>2.6292921393178403E-4</v>
      </c>
      <c r="AI130" s="23">
        <v>5.95617457292974E-4</v>
      </c>
      <c r="AJ130" s="23">
        <v>9.776728693395853E-4</v>
      </c>
      <c r="AK130" s="76">
        <f>bv_rimputAffect*AH130+bv_ratioIDP*AI130+bv_rimputDamaged*AJ130</f>
        <v>6.6408619799767624E-4</v>
      </c>
      <c r="AL130" s="76">
        <f>100 * AK130 / MAX(intensityscore)</f>
        <v>10.083238882237298</v>
      </c>
      <c r="AN130" s="25">
        <v>0.17146000266075134</v>
      </c>
      <c r="AO130" s="25">
        <v>1.3328033965080976E-3</v>
      </c>
      <c r="AP130" s="25">
        <v>4.0694519804666305</v>
      </c>
      <c r="AQ130" s="25">
        <v>1.1382887605577707E-3</v>
      </c>
      <c r="AR130" s="80">
        <f>bv_poverty*AO130+bv_TotalUW_Pc*AQ130</f>
        <v>1.2517685991711915E-3</v>
      </c>
      <c r="AS130" s="80">
        <f xml:space="preserve"> 100 * AR130 / MAX(preexistscore)</f>
        <v>18.616735832504148</v>
      </c>
      <c r="AU130" s="78">
        <f>AA130*AL130*AS130</f>
        <v>123.30233362277824</v>
      </c>
      <c r="AV130" s="78">
        <f>100 * AU130 / MAX(UnmetNeedsMuliplic)</f>
        <v>4.1889731699190191E-2</v>
      </c>
      <c r="AW130" s="28">
        <f>IF(AV130&gt;0,LOG10(AV130),"")</f>
        <v>-1.377892421255738</v>
      </c>
      <c r="AX130" s="29">
        <f>RANK(AV130,UnmetNeedsMax100,0)</f>
        <v>349</v>
      </c>
      <c r="AY130" s="28">
        <f>IF(PERCENTRANK(UnmetNeedsMuliplic,AU130)&lt;0.95,AU130, PERCENTILE(UnmetNeedsMuliplic,0.95))</f>
        <v>123.30233362277824</v>
      </c>
      <c r="AZ130" s="28">
        <f xml:space="preserve"> 100 *AY130 / MAX(NeedsWinsor5High)</f>
        <v>0.24051167964134251</v>
      </c>
      <c r="BA130" s="28">
        <v>9.9999997764825821E-3</v>
      </c>
      <c r="BC130" s="34">
        <v>3870</v>
      </c>
      <c r="BD130" s="35">
        <v>6.6355018615722656</v>
      </c>
      <c r="BE130" s="35">
        <v>3.5302527248859406E-2</v>
      </c>
      <c r="BF130" s="33">
        <v>355</v>
      </c>
    </row>
    <row r="131" spans="1:58">
      <c r="A131" s="7">
        <v>130</v>
      </c>
      <c r="C131" s="11" t="s">
        <v>3</v>
      </c>
      <c r="D131" s="11" t="s">
        <v>7</v>
      </c>
      <c r="E131" s="11" t="s">
        <v>11</v>
      </c>
      <c r="F131" s="11" t="s">
        <v>20</v>
      </c>
      <c r="G131" s="11" t="s">
        <v>37</v>
      </c>
      <c r="H131" s="15" t="s">
        <v>176</v>
      </c>
      <c r="I131" s="11" t="s">
        <v>568</v>
      </c>
      <c r="J131" s="11">
        <v>67902000</v>
      </c>
      <c r="K131" s="11">
        <v>67902</v>
      </c>
      <c r="L131" s="12">
        <v>34791</v>
      </c>
      <c r="M131" s="12">
        <v>36294.2421875</v>
      </c>
      <c r="N131" s="13">
        <v>78.409000000000006</v>
      </c>
      <c r="P131" s="20">
        <v>1117</v>
      </c>
      <c r="Q131" s="20">
        <v>1020</v>
      </c>
      <c r="R131" s="20">
        <v>2</v>
      </c>
      <c r="S131" s="20">
        <v>2</v>
      </c>
      <c r="T131" s="20">
        <v>4</v>
      </c>
      <c r="U131" s="20">
        <v>4</v>
      </c>
      <c r="V131" s="21">
        <v>8.2894766819663346E-5</v>
      </c>
      <c r="W131" s="21">
        <v>1.9825313938781619E-4</v>
      </c>
      <c r="X131" s="21">
        <v>3.7190136481513036E-6</v>
      </c>
      <c r="Y131" s="21">
        <v>7.1775657488615252E-6</v>
      </c>
      <c r="Z131" s="51">
        <f>bv_affected*V131+bv_idpcumul*W131+bv_htotalimput*X131+bv_hpartialimput*Y131</f>
        <v>6.4029570891148082E-5</v>
      </c>
      <c r="AA131" s="51">
        <f>100 * Z131 / MAX(magnitudescore)</f>
        <v>0.14891065673855616</v>
      </c>
      <c r="AC131" s="23">
        <v>3.0780000612139702E-2</v>
      </c>
      <c r="AD131" s="23">
        <v>2.8103630989789963E-2</v>
      </c>
      <c r="AE131" s="23">
        <v>2.4709999561309814E-2</v>
      </c>
      <c r="AF131" s="23">
        <v>3.0780000612139702E-2</v>
      </c>
      <c r="AG131" s="23">
        <v>2.4709999561309814E-2</v>
      </c>
      <c r="AH131" s="23">
        <v>1.0188796295551583E-4</v>
      </c>
      <c r="AI131" s="23">
        <v>2.107339387293905E-4</v>
      </c>
      <c r="AJ131" s="23">
        <v>1.6259452968370169E-4</v>
      </c>
      <c r="AK131" s="76">
        <f>bv_rimputAffect*AH131+bv_ratioIDP*AI131+bv_rimputDamaged*AJ131</f>
        <v>1.6323956674314105E-4</v>
      </c>
      <c r="AL131" s="76">
        <f>100 * AK131 / MAX(intensityscore)</f>
        <v>2.4785691247113828</v>
      </c>
      <c r="AN131" s="25">
        <v>0.26844000816345215</v>
      </c>
      <c r="AO131" s="25">
        <v>2.0866543054580688E-3</v>
      </c>
      <c r="AP131" s="25">
        <v>2.8329243809948697</v>
      </c>
      <c r="AQ131" s="25">
        <v>7.9241284402087331E-4</v>
      </c>
      <c r="AR131" s="80">
        <f>bv_poverty*AO131+bv_TotalUW_Pc*AQ131</f>
        <v>1.5474733126233332E-3</v>
      </c>
      <c r="AS131" s="80">
        <f xml:space="preserve"> 100 * AR131 / MAX(preexistscore)</f>
        <v>23.014558671653337</v>
      </c>
      <c r="AU131" s="78">
        <f>AA131*AL131*AS131</f>
        <v>8.4943365835636389</v>
      </c>
      <c r="AV131" s="78">
        <f>100 * AU131 / MAX(UnmetNeedsMuliplic)</f>
        <v>2.8857968052468661E-3</v>
      </c>
      <c r="AW131" s="28">
        <f>IF(AV131&gt;0,LOG10(AV131),"")</f>
        <v>-2.5397342517133379</v>
      </c>
      <c r="AX131" s="29">
        <f>RANK(AV131,UnmetNeedsMax100,0)</f>
        <v>369</v>
      </c>
      <c r="AY131" s="28">
        <f>IF(PERCENTRANK(UnmetNeedsMuliplic,AU131)&lt;0.95,AU131, PERCENTILE(UnmetNeedsMuliplic,0.95))</f>
        <v>8.4943365835636389</v>
      </c>
      <c r="AZ131" s="28">
        <f xml:space="preserve"> 100 *AY131 / MAX(NeedsWinsor5High)</f>
        <v>1.6568925332767447E-2</v>
      </c>
      <c r="BA131" s="28">
        <v>9.9999997764825821E-3</v>
      </c>
      <c r="BC131" s="34">
        <v>1117</v>
      </c>
      <c r="BD131" s="35">
        <v>2.9984748363494873</v>
      </c>
      <c r="BE131" s="35">
        <v>1.5952635556459427E-2</v>
      </c>
      <c r="BF131" s="33">
        <v>371</v>
      </c>
    </row>
    <row r="132" spans="1:58">
      <c r="A132" s="7">
        <v>131</v>
      </c>
      <c r="C132" s="11" t="s">
        <v>3</v>
      </c>
      <c r="D132" s="11" t="s">
        <v>7</v>
      </c>
      <c r="E132" s="11" t="s">
        <v>11</v>
      </c>
      <c r="F132" s="11" t="s">
        <v>20</v>
      </c>
      <c r="G132" s="11" t="s">
        <v>37</v>
      </c>
      <c r="H132" s="15" t="s">
        <v>177</v>
      </c>
      <c r="I132" s="11" t="s">
        <v>569</v>
      </c>
      <c r="J132" s="11">
        <v>67903000</v>
      </c>
      <c r="K132" s="11">
        <v>67903</v>
      </c>
      <c r="L132" s="12">
        <v>37852</v>
      </c>
      <c r="M132" s="12">
        <v>39487.5</v>
      </c>
      <c r="N132" s="13">
        <v>93.858999999999995</v>
      </c>
      <c r="P132" s="20">
        <v>2206</v>
      </c>
      <c r="Q132" s="20">
        <v>2206</v>
      </c>
      <c r="R132" s="20">
        <v>5</v>
      </c>
      <c r="S132" s="20">
        <v>5</v>
      </c>
      <c r="T132" s="20">
        <v>25</v>
      </c>
      <c r="U132" s="20">
        <v>25</v>
      </c>
      <c r="V132" s="21">
        <v>1.6371160745620728E-4</v>
      </c>
      <c r="W132" s="21">
        <v>4.2877101805061102E-4</v>
      </c>
      <c r="X132" s="21">
        <v>9.2975342340650968E-6</v>
      </c>
      <c r="Y132" s="21">
        <v>4.4859785703010857E-5</v>
      </c>
      <c r="Z132" s="51">
        <f>bv_affected*V132+bv_idpcumul*W132+bv_htotalimput*X132+bv_hpartialimput*Y132</f>
        <v>1.4125860816429853E-4</v>
      </c>
      <c r="AA132" s="51">
        <f>100 * Z132 / MAX(magnitudescore)</f>
        <v>0.3285187112604574</v>
      </c>
      <c r="AC132" s="23">
        <v>5.5870000272989273E-2</v>
      </c>
      <c r="AD132" s="23">
        <v>5.5865779519081116E-2</v>
      </c>
      <c r="AE132" s="23">
        <v>6.2559999525547028E-2</v>
      </c>
      <c r="AF132" s="23">
        <v>5.5870000272989273E-2</v>
      </c>
      <c r="AG132" s="23">
        <v>6.2559999525547028E-2</v>
      </c>
      <c r="AH132" s="23">
        <v>1.8494088726583868E-4</v>
      </c>
      <c r="AI132" s="23">
        <v>4.1890729335136712E-4</v>
      </c>
      <c r="AJ132" s="23">
        <v>4.116517084185034E-4</v>
      </c>
      <c r="AK132" s="76">
        <f>bv_rimputAffect*AH132+bv_ratioIDP*AI132+bv_rimputDamaged*AJ132</f>
        <v>3.5566167422512078E-4</v>
      </c>
      <c r="AL132" s="76">
        <f>100 * AK132 / MAX(intensityscore)</f>
        <v>5.4002351400787605</v>
      </c>
      <c r="AN132" s="25">
        <v>0.32699000835418701</v>
      </c>
      <c r="AO132" s="25">
        <v>2.5417788419872522E-3</v>
      </c>
      <c r="AP132" s="25">
        <v>4.6260268050151323</v>
      </c>
      <c r="AQ132" s="25">
        <v>1.2939713196828961E-3</v>
      </c>
      <c r="AR132" s="80">
        <f>bv_poverty*AO132+bv_TotalUW_Pc*AQ132</f>
        <v>2.0219422281952575E-3</v>
      </c>
      <c r="AS132" s="80">
        <f xml:space="preserve"> 100 * AR132 / MAX(preexistscore)</f>
        <v>30.071024593378556</v>
      </c>
      <c r="AU132" s="78">
        <f>AA132*AL132*AS132</f>
        <v>53.348351850741516</v>
      </c>
      <c r="AV132" s="78">
        <f>100 * AU132 / MAX(UnmetNeedsMuliplic)</f>
        <v>1.8124135042394064E-2</v>
      </c>
      <c r="AW132" s="28">
        <f>IF(AV132&gt;0,LOG10(AV132),"")</f>
        <v>-1.7417427105654588</v>
      </c>
      <c r="AX132" s="29">
        <f>RANK(AV132,UnmetNeedsMax100,0)</f>
        <v>361</v>
      </c>
      <c r="AY132" s="28">
        <f>IF(PERCENTRANK(UnmetNeedsMuliplic,AU132)&lt;0.95,AU132, PERCENTILE(UnmetNeedsMuliplic,0.95))</f>
        <v>53.348351850741516</v>
      </c>
      <c r="AZ132" s="28">
        <f xml:space="preserve"> 100 *AY132 / MAX(NeedsWinsor5High)</f>
        <v>0.1040604936884086</v>
      </c>
      <c r="BA132" s="28">
        <v>9.9999997764825821E-3</v>
      </c>
      <c r="BC132" s="34">
        <v>2206</v>
      </c>
      <c r="BD132" s="35">
        <v>7.2133994102478027</v>
      </c>
      <c r="BE132" s="35">
        <v>3.8377087563276291E-2</v>
      </c>
      <c r="BF132" s="33">
        <v>352</v>
      </c>
    </row>
    <row r="133" spans="1:58">
      <c r="A133" s="7">
        <v>132</v>
      </c>
      <c r="C133" s="11" t="s">
        <v>3</v>
      </c>
      <c r="D133" s="11" t="s">
        <v>7</v>
      </c>
      <c r="E133" s="11" t="s">
        <v>11</v>
      </c>
      <c r="F133" s="11" t="s">
        <v>20</v>
      </c>
      <c r="G133" s="11" t="s">
        <v>37</v>
      </c>
      <c r="H133" s="15" t="s">
        <v>178</v>
      </c>
      <c r="I133" s="11" t="s">
        <v>570</v>
      </c>
      <c r="J133" s="11">
        <v>67904000</v>
      </c>
      <c r="K133" s="11">
        <v>67904</v>
      </c>
      <c r="L133" s="12">
        <v>24032</v>
      </c>
      <c r="M133" s="12">
        <v>25070.369140625</v>
      </c>
      <c r="N133" s="13">
        <v>78.042000000000002</v>
      </c>
      <c r="P133" s="20">
        <v>2756</v>
      </c>
      <c r="Q133" s="20">
        <v>2645</v>
      </c>
      <c r="R133" s="20">
        <v>7</v>
      </c>
      <c r="S133" s="20">
        <v>7</v>
      </c>
      <c r="T133" s="20">
        <v>48</v>
      </c>
      <c r="U133" s="20">
        <v>48</v>
      </c>
      <c r="V133" s="21">
        <v>2.0452818716876209E-4</v>
      </c>
      <c r="W133" s="21">
        <v>5.1409762818366289E-4</v>
      </c>
      <c r="X133" s="21">
        <v>1.3016548109590076E-5</v>
      </c>
      <c r="Y133" s="21">
        <v>8.613079262431711E-5</v>
      </c>
      <c r="Z133" s="51">
        <f>bv_affected*V133+bv_idpcumul*W133+bv_htotalimput*X133+bv_hpartialimput*Y133</f>
        <v>1.8121787977888745E-4</v>
      </c>
      <c r="AA133" s="51">
        <f>100 * Z133 / MAX(magnitudescore)</f>
        <v>0.42145016927442025</v>
      </c>
      <c r="AC133" s="23">
        <v>0.10993000119924545</v>
      </c>
      <c r="AD133" s="23">
        <v>0.10550303012132645</v>
      </c>
      <c r="AE133" s="23">
        <v>9.1799996793270111E-2</v>
      </c>
      <c r="AF133" s="23">
        <v>0.10993000119924545</v>
      </c>
      <c r="AG133" s="23">
        <v>9.1799996793270111E-2</v>
      </c>
      <c r="AH133" s="23">
        <v>3.6389031447470188E-4</v>
      </c>
      <c r="AI133" s="23">
        <v>7.9111021477729082E-4</v>
      </c>
      <c r="AJ133" s="23">
        <v>6.0405413387343287E-4</v>
      </c>
      <c r="AK133" s="76">
        <f>bv_rimputAffect*AH133+bv_ratioIDP*AI133+bv_rimputDamaged*AJ133</f>
        <v>6.0545838461839585E-4</v>
      </c>
      <c r="AL133" s="76">
        <f>100 * AK133 / MAX(intensityscore)</f>
        <v>9.1930558770356434</v>
      </c>
      <c r="AN133" s="25">
        <v>0.46586000919342041</v>
      </c>
      <c r="AO133" s="25">
        <v>3.621251555159688E-3</v>
      </c>
      <c r="AP133" s="25">
        <v>5.5350553505535052</v>
      </c>
      <c r="AQ133" s="25">
        <v>1.5482406597584486E-3</v>
      </c>
      <c r="AR133" s="80">
        <f>bv_poverty*AO133+bv_TotalUW_Pc*AQ133</f>
        <v>2.7576352161355318E-3</v>
      </c>
      <c r="AS133" s="80">
        <f xml:space="preserve"> 100 * AR133 / MAX(preexistscore)</f>
        <v>41.012505326621209</v>
      </c>
      <c r="AU133" s="78">
        <f>AA133*AL133*AS133</f>
        <v>158.89946400104586</v>
      </c>
      <c r="AV133" s="78">
        <f>100 * AU133 / MAX(UnmetNeedsMuliplic)</f>
        <v>5.3983211173541802E-2</v>
      </c>
      <c r="AW133" s="28">
        <f>IF(AV133&gt;0,LOG10(AV133),"")</f>
        <v>-1.2677412851468548</v>
      </c>
      <c r="AX133" s="29">
        <f>RANK(AV133,UnmetNeedsMax100,0)</f>
        <v>345</v>
      </c>
      <c r="AY133" s="28">
        <f>IF(PERCENTRANK(UnmetNeedsMuliplic,AU133)&lt;0.95,AU133, PERCENTILE(UnmetNeedsMuliplic,0.95))</f>
        <v>158.89946400104586</v>
      </c>
      <c r="AZ133" s="28">
        <f xml:space="preserve"> 100 *AY133 / MAX(NeedsWinsor5High)</f>
        <v>0.3099469073952752</v>
      </c>
      <c r="BA133" s="28">
        <v>9.9999997764825821E-3</v>
      </c>
      <c r="BC133" s="34">
        <v>2756</v>
      </c>
      <c r="BD133" s="35">
        <v>12.839101791381836</v>
      </c>
      <c r="BE133" s="35">
        <v>6.830722838640213E-2</v>
      </c>
      <c r="BF133" s="33">
        <v>343</v>
      </c>
    </row>
    <row r="134" spans="1:58">
      <c r="A134" s="7">
        <v>133</v>
      </c>
      <c r="C134" s="11" t="s">
        <v>3</v>
      </c>
      <c r="D134" s="11" t="s">
        <v>7</v>
      </c>
      <c r="E134" s="11" t="s">
        <v>11</v>
      </c>
      <c r="F134" s="11" t="s">
        <v>20</v>
      </c>
      <c r="G134" s="11" t="s">
        <v>37</v>
      </c>
      <c r="H134" s="15" t="s">
        <v>179</v>
      </c>
      <c r="I134" s="11" t="s">
        <v>571</v>
      </c>
      <c r="J134" s="11">
        <v>67905000</v>
      </c>
      <c r="K134" s="11">
        <v>67905</v>
      </c>
      <c r="L134" s="12">
        <v>19565</v>
      </c>
      <c r="M134" s="12">
        <v>20410.359375</v>
      </c>
      <c r="N134" s="13">
        <v>86.896000000000001</v>
      </c>
      <c r="P134" s="20">
        <v>1644</v>
      </c>
      <c r="Q134" s="20">
        <v>1644</v>
      </c>
      <c r="R134" s="20">
        <v>2</v>
      </c>
      <c r="S134" s="20">
        <v>2</v>
      </c>
      <c r="T134" s="20">
        <v>14</v>
      </c>
      <c r="U134" s="20">
        <v>14</v>
      </c>
      <c r="V134" s="21">
        <v>1.2200447963550687E-4</v>
      </c>
      <c r="W134" s="21">
        <v>3.1953741563484073E-4</v>
      </c>
      <c r="X134" s="21">
        <v>3.7190136481513036E-6</v>
      </c>
      <c r="Y134" s="21">
        <v>2.5121480575762689E-5</v>
      </c>
      <c r="Z134" s="51">
        <f>bv_affected*V134+bv_idpcumul*W134+bv_htotalimput*X134+bv_hpartialimput*Y134</f>
        <v>1.023335774760426E-4</v>
      </c>
      <c r="AA134" s="51">
        <f>100 * Z134 / MAX(magnitudescore)</f>
        <v>0.23799254026345681</v>
      </c>
      <c r="AC134" s="23">
        <v>8.0550000071525574E-2</v>
      </c>
      <c r="AD134" s="23">
        <v>8.0547332763671875E-2</v>
      </c>
      <c r="AE134" s="23">
        <v>4.4769998639822006E-2</v>
      </c>
      <c r="AF134" s="23">
        <v>8.0550000071525574E-2</v>
      </c>
      <c r="AG134" s="23">
        <v>4.4769998639822006E-2</v>
      </c>
      <c r="AH134" s="23">
        <v>2.6663663447834551E-4</v>
      </c>
      <c r="AI134" s="23">
        <v>6.0398090863600373E-4</v>
      </c>
      <c r="AJ134" s="23">
        <v>2.9459153302013874E-4</v>
      </c>
      <c r="AK134" s="76">
        <f>bv_rimputAffect*AH134+bv_ratioIDP*AI134+bv_rimputDamaged*AJ134</f>
        <v>3.9211306382203477E-4</v>
      </c>
      <c r="AL134" s="76">
        <f>100 * AK134 / MAX(intensityscore)</f>
        <v>5.9536995397356103</v>
      </c>
      <c r="AN134" s="25">
        <v>0.42100000381469727</v>
      </c>
      <c r="AO134" s="25">
        <v>3.2725431956350803E-3</v>
      </c>
      <c r="AP134" s="25">
        <v>6.2205062205062198</v>
      </c>
      <c r="AQ134" s="25">
        <v>1.7399719217792153E-3</v>
      </c>
      <c r="AR134" s="80">
        <f>bv_poverty*AO134+bv_TotalUW_Pc*AQ134</f>
        <v>2.6340740029467272E-3</v>
      </c>
      <c r="AS134" s="80">
        <f xml:space="preserve"> 100 * AR134 / MAX(preexistscore)</f>
        <v>39.174860200674807</v>
      </c>
      <c r="AU134" s="78">
        <f>AA134*AL134*AS134</f>
        <v>55.508272746497283</v>
      </c>
      <c r="AV134" s="78">
        <f>100 * AU134 / MAX(UnmetNeedsMuliplic)</f>
        <v>1.8857928995487334E-2</v>
      </c>
      <c r="AW134" s="28">
        <f>IF(AV134&gt;0,LOG10(AV134),"")</f>
        <v>-1.7245060038159836</v>
      </c>
      <c r="AX134" s="29">
        <f>RANK(AV134,UnmetNeedsMax100,0)</f>
        <v>360</v>
      </c>
      <c r="AY134" s="28">
        <f>IF(PERCENTRANK(UnmetNeedsMuliplic,AU134)&lt;0.95,AU134, PERCENTILE(UnmetNeedsMuliplic,0.95))</f>
        <v>55.508272746497283</v>
      </c>
      <c r="AZ134" s="28">
        <f xml:space="preserve"> 100 *AY134 / MAX(NeedsWinsor5High)</f>
        <v>0.10827360294001391</v>
      </c>
      <c r="BA134" s="28">
        <v>9.9999997764825821E-3</v>
      </c>
      <c r="BC134" s="34">
        <v>1644</v>
      </c>
      <c r="BD134" s="35">
        <v>6.9212398529052734</v>
      </c>
      <c r="BE134" s="35">
        <v>3.6822725087404251E-2</v>
      </c>
      <c r="BF134" s="33">
        <v>354</v>
      </c>
    </row>
    <row r="135" spans="1:58">
      <c r="A135" s="7">
        <v>134</v>
      </c>
      <c r="C135" s="11" t="s">
        <v>4</v>
      </c>
      <c r="D135" s="11" t="s">
        <v>8</v>
      </c>
      <c r="E135" s="11" t="s">
        <v>12</v>
      </c>
      <c r="F135" s="11" t="s">
        <v>21</v>
      </c>
      <c r="G135" s="11" t="s">
        <v>38</v>
      </c>
      <c r="H135" s="15" t="s">
        <v>180</v>
      </c>
      <c r="I135" s="11" t="s">
        <v>572</v>
      </c>
      <c r="J135" s="11">
        <v>71201000</v>
      </c>
      <c r="K135" s="11">
        <v>71201</v>
      </c>
      <c r="L135" s="12">
        <v>9921</v>
      </c>
      <c r="M135" s="12">
        <v>10212.5107421875</v>
      </c>
      <c r="P135" s="20">
        <v>0</v>
      </c>
      <c r="Q135" s="20">
        <v>0</v>
      </c>
      <c r="S135" s="20">
        <v>0</v>
      </c>
      <c r="U135" s="20">
        <v>0</v>
      </c>
      <c r="V135" s="21">
        <v>0</v>
      </c>
      <c r="W135" s="21">
        <v>0</v>
      </c>
      <c r="X135" s="21">
        <v>0</v>
      </c>
      <c r="Y135" s="21">
        <v>0</v>
      </c>
      <c r="Z135" s="51">
        <f>bv_affected*V135+bv_idpcumul*W135+bv_htotalimput*X135+bv_hpartialimput*Y135</f>
        <v>0</v>
      </c>
      <c r="AA135" s="51">
        <f>100 * Z135 / MAX(magnitudescore)</f>
        <v>0</v>
      </c>
      <c r="AC135" s="23">
        <v>0</v>
      </c>
      <c r="AD135" s="23">
        <v>0</v>
      </c>
      <c r="AE135" s="23">
        <v>0</v>
      </c>
      <c r="AF135" s="23">
        <v>0</v>
      </c>
      <c r="AG135" s="23">
        <v>0</v>
      </c>
      <c r="AH135" s="23">
        <v>0</v>
      </c>
      <c r="AI135" s="23">
        <v>0</v>
      </c>
      <c r="AJ135" s="23">
        <v>0</v>
      </c>
      <c r="AK135" s="76">
        <f>bv_rimputAffect*AH135+bv_ratioIDP*AI135+bv_rimputDamaged*AJ135</f>
        <v>0</v>
      </c>
      <c r="AL135" s="76">
        <f>100 * AK135 / MAX(intensityscore)</f>
        <v>0</v>
      </c>
      <c r="AN135" s="25">
        <v>0.10315000265836716</v>
      </c>
      <c r="AO135" s="25">
        <v>8.0181192606687546E-4</v>
      </c>
      <c r="AP135" s="25">
        <v>3.0023094688221708</v>
      </c>
      <c r="AQ135" s="25">
        <v>8.3979242481291294E-4</v>
      </c>
      <c r="AR135" s="80">
        <f>bv_poverty*AO135+bv_TotalUW_Pc*AQ135</f>
        <v>8.1763460184447467E-4</v>
      </c>
      <c r="AS135" s="80">
        <f xml:space="preserve"> 100 * AR135 / MAX(preexistscore)</f>
        <v>12.160144774466881</v>
      </c>
      <c r="AU135" s="78">
        <f>AA135*AL135*AS135</f>
        <v>0</v>
      </c>
      <c r="AV135" s="78">
        <f>100 * AU135 / MAX(UnmetNeedsMuliplic)</f>
        <v>0</v>
      </c>
      <c r="AW135" s="28" t="str">
        <f>IF(AV135&gt;0,LOG10(AV135),"")</f>
        <v/>
      </c>
      <c r="AX135" s="29">
        <f>RANK(AV135,UnmetNeedsMax100,0)</f>
        <v>371</v>
      </c>
      <c r="AY135" s="28">
        <f>IF(PERCENTRANK(UnmetNeedsMuliplic,AU135)&lt;0.95,AU135, PERCENTILE(UnmetNeedsMuliplic,0.95))</f>
        <v>0</v>
      </c>
      <c r="AZ135" s="28">
        <f xml:space="preserve"> 100 *AY135 / MAX(NeedsWinsor5High)</f>
        <v>0</v>
      </c>
      <c r="BA135" s="28">
        <v>9.9999997764825821E-3</v>
      </c>
      <c r="BC135" s="34">
        <v>1</v>
      </c>
      <c r="BD135" s="35">
        <v>1.0315000545233488E-3</v>
      </c>
      <c r="BE135" s="35">
        <v>5.4878382798051462E-6</v>
      </c>
      <c r="BF135" s="33">
        <v>404</v>
      </c>
    </row>
    <row r="136" spans="1:58">
      <c r="A136" s="7">
        <v>135</v>
      </c>
      <c r="C136" s="11" t="s">
        <v>4</v>
      </c>
      <c r="D136" s="11" t="s">
        <v>8</v>
      </c>
      <c r="E136" s="11" t="s">
        <v>12</v>
      </c>
      <c r="F136" s="11" t="s">
        <v>21</v>
      </c>
      <c r="G136" s="11" t="s">
        <v>38</v>
      </c>
      <c r="H136" s="15" t="s">
        <v>181</v>
      </c>
      <c r="I136" s="11" t="s">
        <v>573</v>
      </c>
      <c r="J136" s="11">
        <v>71202000</v>
      </c>
      <c r="K136" s="11">
        <v>71202</v>
      </c>
      <c r="L136" s="12">
        <v>22285</v>
      </c>
      <c r="M136" s="12">
        <v>22939.8046875</v>
      </c>
      <c r="N136" s="13">
        <v>135.072</v>
      </c>
      <c r="P136" s="20">
        <v>22285</v>
      </c>
      <c r="Q136" s="20">
        <v>11554</v>
      </c>
      <c r="R136" s="20">
        <v>0</v>
      </c>
      <c r="S136" s="20">
        <v>0</v>
      </c>
      <c r="T136" s="20">
        <v>0</v>
      </c>
      <c r="U136" s="20">
        <v>0</v>
      </c>
      <c r="V136" s="21">
        <v>1.6538137570023537E-3</v>
      </c>
      <c r="W136" s="21">
        <v>2.2457027807831764E-3</v>
      </c>
      <c r="X136" s="21">
        <v>0</v>
      </c>
      <c r="Y136" s="21">
        <v>0</v>
      </c>
      <c r="Z136" s="51">
        <f>bv_affected*V136+bv_idpcumul*W136+bv_htotalimput*X136+bv_hpartialimput*Y136</f>
        <v>9.3823777046054613E-4</v>
      </c>
      <c r="AA136" s="51">
        <f>100 * Z136 / MAX(magnitudescore)</f>
        <v>2.18201684989761</v>
      </c>
      <c r="AC136" s="23">
        <v>0.97145998477935791</v>
      </c>
      <c r="AD136" s="23">
        <v>0.50366604328155518</v>
      </c>
      <c r="AE136" s="23">
        <v>0</v>
      </c>
      <c r="AF136" s="23">
        <v>0.97145998477935791</v>
      </c>
      <c r="AG136" s="23">
        <v>0</v>
      </c>
      <c r="AH136" s="23">
        <v>3.2157271634787321E-3</v>
      </c>
      <c r="AI136" s="23">
        <v>3.7767193280160427E-3</v>
      </c>
      <c r="AJ136" s="23">
        <v>0</v>
      </c>
      <c r="AK136" s="76">
        <f>bv_rimputAffect*AH136+bv_ratioIDP*AI136+bv_rimputDamaged*AJ136</f>
        <v>2.1074339552782477E-3</v>
      </c>
      <c r="AL136" s="76">
        <f>100 * AK136 / MAX(intensityscore)</f>
        <v>31.998496676606315</v>
      </c>
      <c r="AN136" s="25">
        <v>0.36074000597000122</v>
      </c>
      <c r="AO136" s="25">
        <v>2.8041263576596975E-3</v>
      </c>
      <c r="AP136" s="25">
        <v>8.2634730538922163</v>
      </c>
      <c r="AQ136" s="25">
        <v>2.311421325430274E-3</v>
      </c>
      <c r="AR136" s="80">
        <f>bv_poverty*AO136+bv_TotalUW_Pc*AQ136</f>
        <v>2.5988654412329197E-3</v>
      </c>
      <c r="AS136" s="80">
        <f xml:space="preserve"> 100 * AR136 / MAX(preexistscore)</f>
        <v>38.651226285506809</v>
      </c>
      <c r="AU136" s="78">
        <f>AA136*AL136*AS136</f>
        <v>2698.677278046127</v>
      </c>
      <c r="AV136" s="78">
        <f>100 * AU136 / MAX(UnmetNeedsMuliplic)</f>
        <v>0.91682666336145857</v>
      </c>
      <c r="AW136" s="28">
        <f>IF(AV136&gt;0,LOG10(AV136),"")</f>
        <v>-3.7712764942166979E-2</v>
      </c>
      <c r="AX136" s="29">
        <f>RANK(AV136,UnmetNeedsMax100,0)</f>
        <v>188</v>
      </c>
      <c r="AY136" s="28">
        <f>IF(PERCENTRANK(UnmetNeedsMuliplic,AU136)&lt;0.95,AU136, PERCENTILE(UnmetNeedsMuliplic,0.95))</f>
        <v>2698.677278046127</v>
      </c>
      <c r="AZ136" s="28">
        <f xml:space="preserve"> 100 *AY136 / MAX(NeedsWinsor5High)</f>
        <v>5.2639993573722252</v>
      </c>
      <c r="BA136" s="28">
        <v>9.9999997764825821E-3</v>
      </c>
      <c r="BC136" s="34">
        <v>22285</v>
      </c>
      <c r="BD136" s="35">
        <v>80.390907287597656</v>
      </c>
      <c r="BE136" s="35">
        <v>0.4276997447013855</v>
      </c>
      <c r="BF136" s="33">
        <v>256</v>
      </c>
    </row>
    <row r="137" spans="1:58">
      <c r="A137" s="7">
        <v>136</v>
      </c>
      <c r="C137" s="11" t="s">
        <v>4</v>
      </c>
      <c r="D137" s="11" t="s">
        <v>8</v>
      </c>
      <c r="E137" s="11" t="s">
        <v>12</v>
      </c>
      <c r="F137" s="11" t="s">
        <v>21</v>
      </c>
      <c r="G137" s="11" t="s">
        <v>38</v>
      </c>
      <c r="H137" s="15" t="s">
        <v>182</v>
      </c>
      <c r="I137" s="11" t="s">
        <v>574</v>
      </c>
      <c r="J137" s="11">
        <v>71203000</v>
      </c>
      <c r="K137" s="11">
        <v>71203</v>
      </c>
      <c r="L137" s="12">
        <v>16909</v>
      </c>
      <c r="M137" s="12">
        <v>17405.83984375</v>
      </c>
      <c r="N137" s="13">
        <v>148.452</v>
      </c>
      <c r="P137" s="20">
        <v>16909</v>
      </c>
      <c r="Q137" s="20">
        <v>614</v>
      </c>
      <c r="R137" s="20">
        <v>0</v>
      </c>
      <c r="S137" s="20">
        <v>0</v>
      </c>
      <c r="T137" s="20">
        <v>0</v>
      </c>
      <c r="U137" s="20">
        <v>0</v>
      </c>
      <c r="V137" s="21">
        <v>1.2548501836135983E-3</v>
      </c>
      <c r="W137" s="21">
        <v>1.1934062058571726E-4</v>
      </c>
      <c r="X137" s="21">
        <v>0</v>
      </c>
      <c r="Y137" s="21">
        <v>0</v>
      </c>
      <c r="Z137" s="51">
        <f>bv_affected*V137+bv_idpcumul*W137+bv_htotalimput*X137+bv_hpartialimput*Y137</f>
        <v>4.4837768290744866E-4</v>
      </c>
      <c r="AA137" s="51">
        <f>100 * Z137 / MAX(magnitudescore)</f>
        <v>1.0427715553828707</v>
      </c>
      <c r="AC137" s="23">
        <v>0.97145998477935791</v>
      </c>
      <c r="AD137" s="23">
        <v>3.5275518894195557E-2</v>
      </c>
      <c r="AE137" s="23">
        <v>0</v>
      </c>
      <c r="AF137" s="23">
        <v>0.97145998477935791</v>
      </c>
      <c r="AG137" s="23">
        <v>0</v>
      </c>
      <c r="AH137" s="23">
        <v>3.2157271634787321E-3</v>
      </c>
      <c r="AI137" s="23">
        <v>2.6451205485500395E-4</v>
      </c>
      <c r="AJ137" s="23">
        <v>0</v>
      </c>
      <c r="AK137" s="76">
        <f>bv_rimputAffect*AH137+bv_ratioIDP*AI137+bv_rimputDamaged*AJ137</f>
        <v>9.1855179331323594E-4</v>
      </c>
      <c r="AL137" s="76">
        <f>100 * AK137 / MAX(intensityscore)</f>
        <v>13.94695023870565</v>
      </c>
      <c r="AN137" s="25">
        <v>0.27880999445915222</v>
      </c>
      <c r="AO137" s="25">
        <v>2.1672630682587624E-3</v>
      </c>
      <c r="AP137" s="25">
        <v>11.631016042780749</v>
      </c>
      <c r="AQ137" s="25">
        <v>3.2533754128962755E-3</v>
      </c>
      <c r="AR137" s="80">
        <f>bv_poverty*AO137+bv_TotalUW_Pc*AQ137</f>
        <v>2.6197374710347503E-3</v>
      </c>
      <c r="AS137" s="80">
        <f xml:space="preserve"> 100 * AR137 / MAX(preexistscore)</f>
        <v>38.961642336337697</v>
      </c>
      <c r="AU137" s="78">
        <f>AA137*AL137*AS137</f>
        <v>566.63798270810707</v>
      </c>
      <c r="AV137" s="78">
        <f>100 * AU137 / MAX(UnmetNeedsMuliplic)</f>
        <v>0.19250497836342695</v>
      </c>
      <c r="AW137" s="28">
        <f>IF(AV137&gt;0,LOG10(AV137),"")</f>
        <v>-0.71555803473829449</v>
      </c>
      <c r="AX137" s="29">
        <f>RANK(AV137,UnmetNeedsMax100,0)</f>
        <v>301</v>
      </c>
      <c r="AY137" s="28">
        <f>IF(PERCENTRANK(UnmetNeedsMuliplic,AU137)&lt;0.95,AU137, PERCENTILE(UnmetNeedsMuliplic,0.95))</f>
        <v>566.63798270810707</v>
      </c>
      <c r="AZ137" s="28">
        <f xml:space="preserve"> 100 *AY137 / MAX(NeedsWinsor5High)</f>
        <v>1.1052755366872682</v>
      </c>
      <c r="BA137" s="28">
        <v>9.9999997764825821E-3</v>
      </c>
      <c r="BC137" s="34">
        <v>16909</v>
      </c>
      <c r="BD137" s="35">
        <v>47.14398193359375</v>
      </c>
      <c r="BE137" s="35">
        <v>0.25081777572631836</v>
      </c>
      <c r="BF137" s="33">
        <v>303</v>
      </c>
    </row>
    <row r="138" spans="1:58">
      <c r="A138" s="7">
        <v>137</v>
      </c>
      <c r="C138" s="11" t="s">
        <v>4</v>
      </c>
      <c r="D138" s="11" t="s">
        <v>8</v>
      </c>
      <c r="E138" s="11" t="s">
        <v>12</v>
      </c>
      <c r="F138" s="11" t="s">
        <v>21</v>
      </c>
      <c r="G138" s="11" t="s">
        <v>38</v>
      </c>
      <c r="H138" s="15" t="s">
        <v>183</v>
      </c>
      <c r="I138" s="11" t="s">
        <v>575</v>
      </c>
      <c r="J138" s="11">
        <v>71204000</v>
      </c>
      <c r="K138" s="11">
        <v>71204</v>
      </c>
      <c r="L138" s="12">
        <v>14956</v>
      </c>
      <c r="M138" s="12">
        <v>15395.455078125</v>
      </c>
      <c r="N138" s="13">
        <v>155.328</v>
      </c>
      <c r="P138" s="20">
        <v>14481</v>
      </c>
      <c r="Q138" s="20">
        <v>100</v>
      </c>
      <c r="R138" s="20">
        <v>0</v>
      </c>
      <c r="S138" s="20">
        <v>0</v>
      </c>
      <c r="T138" s="20">
        <v>0</v>
      </c>
      <c r="U138" s="20">
        <v>0</v>
      </c>
      <c r="V138" s="21">
        <v>1.0746634798124433E-3</v>
      </c>
      <c r="W138" s="21">
        <v>1.9436582078924403E-5</v>
      </c>
      <c r="X138" s="21">
        <v>0</v>
      </c>
      <c r="Y138" s="21">
        <v>0</v>
      </c>
      <c r="Z138" s="51">
        <f>bv_affected*V138+bv_idpcumul*W138+bv_htotalimput*X138+bv_hpartialimput*Y138</f>
        <v>3.7022988195567453E-4</v>
      </c>
      <c r="AA138" s="51">
        <f>100 * Z138 / MAX(magnitudescore)</f>
        <v>0.86102677401949224</v>
      </c>
      <c r="AC138" s="23">
        <v>0.94059997797012329</v>
      </c>
      <c r="AD138" s="23">
        <v>6.4954236149787903E-3</v>
      </c>
      <c r="AE138" s="23">
        <v>0</v>
      </c>
      <c r="AF138" s="23">
        <v>0.94059997797012329</v>
      </c>
      <c r="AG138" s="23">
        <v>0</v>
      </c>
      <c r="AH138" s="23">
        <v>3.1135743483901024E-3</v>
      </c>
      <c r="AI138" s="23">
        <v>4.8705671360949054E-5</v>
      </c>
      <c r="AJ138" s="23">
        <v>0</v>
      </c>
      <c r="AK138" s="76">
        <f>bv_rimputAffect*AH138+bv_ratioIDP*AI138+bv_rimputDamaged*AJ138</f>
        <v>8.1916633677064953E-4</v>
      </c>
      <c r="AL138" s="76">
        <f>100 * AK138 / MAX(intensityscore)</f>
        <v>12.437918274540934</v>
      </c>
      <c r="AN138" s="25">
        <v>0.12788000702857971</v>
      </c>
      <c r="AO138" s="25">
        <v>9.9404470529407263E-4</v>
      </c>
      <c r="AP138" s="25">
        <v>4.451772464962902</v>
      </c>
      <c r="AQ138" s="25">
        <v>1.2452297378331423E-3</v>
      </c>
      <c r="AR138" s="80">
        <f>bv_poverty*AO138+bv_TotalUW_Pc*AQ138</f>
        <v>1.098688389849849E-3</v>
      </c>
      <c r="AS138" s="80">
        <f xml:space="preserve"> 100 * AR138 / MAX(preexistscore)</f>
        <v>16.340073979820836</v>
      </c>
      <c r="AU138" s="78">
        <f>AA138*AL138*AS138</f>
        <v>174.99207205733035</v>
      </c>
      <c r="AV138" s="78">
        <f>100 * AU138 / MAX(UnmetNeedsMuliplic)</f>
        <v>5.9450382913213168E-2</v>
      </c>
      <c r="AW138" s="28">
        <f>IF(AV138&gt;0,LOG10(AV138),"")</f>
        <v>-1.2258453437944909</v>
      </c>
      <c r="AX138" s="29">
        <f>RANK(AV138,UnmetNeedsMax100,0)</f>
        <v>343</v>
      </c>
      <c r="AY138" s="28">
        <f>IF(PERCENTRANK(UnmetNeedsMuliplic,AU138)&lt;0.95,AU138, PERCENTILE(UnmetNeedsMuliplic,0.95))</f>
        <v>174.99207205733035</v>
      </c>
      <c r="AZ138" s="28">
        <f xml:space="preserve"> 100 *AY138 / MAX(NeedsWinsor5High)</f>
        <v>0.3413369069168396</v>
      </c>
      <c r="BA138" s="28">
        <v>9.9999997764825821E-3</v>
      </c>
      <c r="BC138" s="34">
        <v>14481</v>
      </c>
      <c r="BD138" s="35">
        <v>18.518302917480469</v>
      </c>
      <c r="BE138" s="35">
        <v>9.8521992564201355E-2</v>
      </c>
      <c r="BF138" s="33">
        <v>338</v>
      </c>
    </row>
    <row r="139" spans="1:58">
      <c r="A139" s="7">
        <v>138</v>
      </c>
      <c r="C139" s="11" t="s">
        <v>4</v>
      </c>
      <c r="D139" s="11" t="s">
        <v>8</v>
      </c>
      <c r="E139" s="11" t="s">
        <v>12</v>
      </c>
      <c r="F139" s="11" t="s">
        <v>21</v>
      </c>
      <c r="G139" s="11" t="s">
        <v>38</v>
      </c>
      <c r="H139" s="15" t="s">
        <v>184</v>
      </c>
      <c r="I139" s="11" t="s">
        <v>576</v>
      </c>
      <c r="J139" s="11">
        <v>71205000</v>
      </c>
      <c r="K139" s="11">
        <v>71205</v>
      </c>
      <c r="L139" s="12">
        <v>18630</v>
      </c>
      <c r="M139" s="12">
        <v>19177.408203125</v>
      </c>
      <c r="P139" s="20">
        <v>0</v>
      </c>
      <c r="Q139" s="20">
        <v>0</v>
      </c>
      <c r="S139" s="20">
        <v>0</v>
      </c>
      <c r="U139" s="20">
        <v>0</v>
      </c>
      <c r="V139" s="21">
        <v>0</v>
      </c>
      <c r="W139" s="21">
        <v>0</v>
      </c>
      <c r="X139" s="21">
        <v>0</v>
      </c>
      <c r="Y139" s="21">
        <v>0</v>
      </c>
      <c r="Z139" s="51">
        <f>bv_affected*V139+bv_idpcumul*W139+bv_htotalimput*X139+bv_hpartialimput*Y139</f>
        <v>0</v>
      </c>
      <c r="AA139" s="51">
        <f>100 * Z139 / MAX(magnitudescore)</f>
        <v>0</v>
      </c>
      <c r="AC139" s="23">
        <v>0</v>
      </c>
      <c r="AD139" s="23">
        <v>0</v>
      </c>
      <c r="AE139" s="23">
        <v>0</v>
      </c>
      <c r="AF139" s="23">
        <v>0</v>
      </c>
      <c r="AG139" s="23">
        <v>0</v>
      </c>
      <c r="AH139" s="23">
        <v>0</v>
      </c>
      <c r="AI139" s="23">
        <v>0</v>
      </c>
      <c r="AJ139" s="23">
        <v>0</v>
      </c>
      <c r="AK139" s="76">
        <f>bv_rimputAffect*AH139+bv_ratioIDP*AI139+bv_rimputDamaged*AJ139</f>
        <v>0</v>
      </c>
      <c r="AL139" s="76">
        <f>100 * AK139 / MAX(intensityscore)</f>
        <v>0</v>
      </c>
      <c r="AN139" s="25">
        <v>8.4190003573894501E-2</v>
      </c>
      <c r="AO139" s="25">
        <v>6.5443088533356786E-4</v>
      </c>
      <c r="AP139" s="25">
        <v>3.6945812807881775</v>
      </c>
      <c r="AQ139" s="25">
        <v>1.0334316175431013E-3</v>
      </c>
      <c r="AR139" s="80">
        <f>bv_poverty*AO139+bv_TotalUW_Pc*AQ139</f>
        <v>8.1232259037205949E-4</v>
      </c>
      <c r="AS139" s="80">
        <f xml:space="preserve"> 100 * AR139 / MAX(preexistscore)</f>
        <v>12.081142701410675</v>
      </c>
      <c r="AU139" s="78">
        <f>AA139*AL139*AS139</f>
        <v>0</v>
      </c>
      <c r="AV139" s="78">
        <f>100 * AU139 / MAX(UnmetNeedsMuliplic)</f>
        <v>0</v>
      </c>
      <c r="AW139" s="28" t="str">
        <f>IF(AV139&gt;0,LOG10(AV139),"")</f>
        <v/>
      </c>
      <c r="AX139" s="29">
        <f>RANK(AV139,UnmetNeedsMax100,0)</f>
        <v>371</v>
      </c>
      <c r="AY139" s="28">
        <f>IF(PERCENTRANK(UnmetNeedsMuliplic,AU139)&lt;0.95,AU139, PERCENTILE(UnmetNeedsMuliplic,0.95))</f>
        <v>0</v>
      </c>
      <c r="AZ139" s="28">
        <f xml:space="preserve"> 100 *AY139 / MAX(NeedsWinsor5High)</f>
        <v>0</v>
      </c>
      <c r="BA139" s="28">
        <v>9.9999997764825821E-3</v>
      </c>
      <c r="BC139" s="34">
        <v>1</v>
      </c>
      <c r="BD139" s="35">
        <v>8.4190000779926777E-4</v>
      </c>
      <c r="BE139" s="35">
        <v>4.4791186155634932E-6</v>
      </c>
      <c r="BF139" s="33">
        <v>406</v>
      </c>
    </row>
    <row r="140" spans="1:58">
      <c r="A140" s="7">
        <v>139</v>
      </c>
      <c r="C140" s="11" t="s">
        <v>4</v>
      </c>
      <c r="D140" s="11" t="s">
        <v>8</v>
      </c>
      <c r="E140" s="11" t="s">
        <v>12</v>
      </c>
      <c r="F140" s="11" t="s">
        <v>21</v>
      </c>
      <c r="G140" s="11" t="s">
        <v>38</v>
      </c>
      <c r="H140" s="15" t="s">
        <v>185</v>
      </c>
      <c r="I140" s="11" t="s">
        <v>577</v>
      </c>
      <c r="J140" s="11">
        <v>71206000</v>
      </c>
      <c r="K140" s="11">
        <v>71206</v>
      </c>
      <c r="L140" s="12">
        <v>17147</v>
      </c>
      <c r="M140" s="12">
        <v>17650.833984375</v>
      </c>
      <c r="P140" s="20">
        <v>0</v>
      </c>
      <c r="Q140" s="20">
        <v>0</v>
      </c>
      <c r="S140" s="20">
        <v>0</v>
      </c>
      <c r="U140" s="20">
        <v>0</v>
      </c>
      <c r="V140" s="21">
        <v>0</v>
      </c>
      <c r="W140" s="21">
        <v>0</v>
      </c>
      <c r="X140" s="21">
        <v>0</v>
      </c>
      <c r="Y140" s="21">
        <v>0</v>
      </c>
      <c r="Z140" s="51">
        <f>bv_affected*V140+bv_idpcumul*W140+bv_htotalimput*X140+bv_hpartialimput*Y140</f>
        <v>0</v>
      </c>
      <c r="AA140" s="51">
        <f>100 * Z140 / MAX(magnitudescore)</f>
        <v>0</v>
      </c>
      <c r="AC140" s="23">
        <v>0</v>
      </c>
      <c r="AD140" s="23">
        <v>0</v>
      </c>
      <c r="AE140" s="23">
        <v>0</v>
      </c>
      <c r="AF140" s="23">
        <v>0</v>
      </c>
      <c r="AG140" s="23">
        <v>0</v>
      </c>
      <c r="AH140" s="23">
        <v>0</v>
      </c>
      <c r="AI140" s="23">
        <v>0</v>
      </c>
      <c r="AJ140" s="23">
        <v>0</v>
      </c>
      <c r="AK140" s="76">
        <f>bv_rimputAffect*AH140+bv_ratioIDP*AI140+bv_rimputDamaged*AJ140</f>
        <v>0</v>
      </c>
      <c r="AL140" s="76">
        <f>100 * AK140 / MAX(intensityscore)</f>
        <v>0</v>
      </c>
      <c r="AN140" s="25">
        <v>0.22673000395298004</v>
      </c>
      <c r="AO140" s="25">
        <v>1.7624315805733204E-3</v>
      </c>
      <c r="AP140" s="25">
        <v>7.2974644403215825</v>
      </c>
      <c r="AQ140" s="25">
        <v>2.0412139128893614E-3</v>
      </c>
      <c r="AR140" s="80">
        <f>bv_poverty*AO140+bv_TotalUW_Pc*AQ140</f>
        <v>1.8785723002161833E-3</v>
      </c>
      <c r="AS140" s="80">
        <f xml:space="preserve"> 100 * AR140 / MAX(preexistscore)</f>
        <v>27.938777405456769</v>
      </c>
      <c r="AU140" s="78">
        <f>AA140*AL140*AS140</f>
        <v>0</v>
      </c>
      <c r="AV140" s="78">
        <f>100 * AU140 / MAX(UnmetNeedsMuliplic)</f>
        <v>0</v>
      </c>
      <c r="AW140" s="28" t="str">
        <f>IF(AV140&gt;0,LOG10(AV140),"")</f>
        <v/>
      </c>
      <c r="AX140" s="29">
        <f>RANK(AV140,UnmetNeedsMax100,0)</f>
        <v>371</v>
      </c>
      <c r="AY140" s="28">
        <f>IF(PERCENTRANK(UnmetNeedsMuliplic,AU140)&lt;0.95,AU140, PERCENTILE(UnmetNeedsMuliplic,0.95))</f>
        <v>0</v>
      </c>
      <c r="AZ140" s="28">
        <f xml:space="preserve"> 100 *AY140 / MAX(NeedsWinsor5High)</f>
        <v>0</v>
      </c>
      <c r="BA140" s="28">
        <v>9.9999997764825821E-3</v>
      </c>
      <c r="BC140" s="34">
        <v>1</v>
      </c>
      <c r="BD140" s="35">
        <v>2.2672999184578657E-3</v>
      </c>
      <c r="BE140" s="35">
        <v>1.2062602763762698E-5</v>
      </c>
      <c r="BF140" s="33">
        <v>397</v>
      </c>
    </row>
    <row r="141" spans="1:58">
      <c r="A141" s="7">
        <v>140</v>
      </c>
      <c r="C141" s="11" t="s">
        <v>4</v>
      </c>
      <c r="D141" s="11" t="s">
        <v>8</v>
      </c>
      <c r="E141" s="11" t="s">
        <v>12</v>
      </c>
      <c r="F141" s="11" t="s">
        <v>21</v>
      </c>
      <c r="G141" s="11" t="s">
        <v>38</v>
      </c>
      <c r="H141" s="15" t="s">
        <v>186</v>
      </c>
      <c r="I141" s="11" t="s">
        <v>578</v>
      </c>
      <c r="J141" s="11">
        <v>71207000</v>
      </c>
      <c r="K141" s="11">
        <v>71207</v>
      </c>
      <c r="L141" s="12">
        <v>12431</v>
      </c>
      <c r="M141" s="12">
        <v>12796.2626953125</v>
      </c>
      <c r="P141" s="20">
        <v>12431</v>
      </c>
      <c r="Q141" s="20">
        <v>110</v>
      </c>
      <c r="R141" s="20">
        <v>0</v>
      </c>
      <c r="S141" s="20">
        <v>0</v>
      </c>
      <c r="T141" s="20">
        <v>0</v>
      </c>
      <c r="U141" s="20">
        <v>0</v>
      </c>
      <c r="V141" s="21">
        <v>9.2252896865829825E-4</v>
      </c>
      <c r="W141" s="21">
        <v>2.1380241378210485E-5</v>
      </c>
      <c r="X141" s="21">
        <v>0</v>
      </c>
      <c r="Y141" s="21">
        <v>0</v>
      </c>
      <c r="Z141" s="51">
        <f>bv_affected*V141+bv_idpcumul*W141+bv_htotalimput*X141+bv_hpartialimput*Y141</f>
        <v>3.1859917693800529E-4</v>
      </c>
      <c r="AA141" s="51">
        <f>100 * Z141 / MAX(magnitudescore)</f>
        <v>0.74095159492566076</v>
      </c>
      <c r="AC141" s="23">
        <v>0.97145998477935791</v>
      </c>
      <c r="AD141" s="23">
        <v>8.5962601006031036E-3</v>
      </c>
      <c r="AE141" s="23">
        <v>0</v>
      </c>
      <c r="AF141" s="23">
        <v>0.97145998477935791</v>
      </c>
      <c r="AG141" s="23">
        <v>0</v>
      </c>
      <c r="AH141" s="23">
        <v>3.2157271634787321E-3</v>
      </c>
      <c r="AI141" s="23">
        <v>6.4458705310244113E-5</v>
      </c>
      <c r="AJ141" s="23">
        <v>0</v>
      </c>
      <c r="AK141" s="76">
        <f>bv_rimputAffect*AH141+bv_ratioIDP*AI141+bv_rimputDamaged*AJ141</f>
        <v>8.5083373449233474E-4</v>
      </c>
      <c r="AL141" s="76">
        <f>100 * AK141 / MAX(intensityscore)</f>
        <v>12.918744313343334</v>
      </c>
      <c r="AN141" s="25">
        <v>0.27895998954772949</v>
      </c>
      <c r="AO141" s="25">
        <v>2.1684288512915373E-3</v>
      </c>
      <c r="AP141" s="25">
        <v>8.1329561527581333</v>
      </c>
      <c r="AQ141" s="25">
        <v>2.2749137133359909E-3</v>
      </c>
      <c r="AR141" s="80">
        <f>bv_poverty*AO141+bv_TotalUW_Pc*AQ141</f>
        <v>2.2127904448192566E-3</v>
      </c>
      <c r="AS141" s="80">
        <f xml:space="preserve"> 100 * AR141 / MAX(preexistscore)</f>
        <v>32.909385321827862</v>
      </c>
      <c r="AU141" s="78">
        <f>AA141*AL141*AS141</f>
        <v>315.01404013377953</v>
      </c>
      <c r="AV141" s="78">
        <f>100 * AU141 / MAX(UnmetNeedsMuliplic)</f>
        <v>0.10702030719915119</v>
      </c>
      <c r="AW141" s="28">
        <f>IF(AV141&gt;0,LOG10(AV141),"")</f>
        <v>-0.9705338067283803</v>
      </c>
      <c r="AX141" s="29">
        <f>RANK(AV141,UnmetNeedsMax100,0)</f>
        <v>327</v>
      </c>
      <c r="AY141" s="28">
        <f>IF(PERCENTRANK(UnmetNeedsMuliplic,AU141)&lt;0.95,AU141, PERCENTILE(UnmetNeedsMuliplic,0.95))</f>
        <v>315.01404013377953</v>
      </c>
      <c r="AZ141" s="28">
        <f xml:space="preserve"> 100 *AY141 / MAX(NeedsWinsor5High)</f>
        <v>0.6144616543509136</v>
      </c>
      <c r="BA141" s="28">
        <v>9.9999997764825821E-3</v>
      </c>
      <c r="BC141" s="34">
        <v>12431</v>
      </c>
      <c r="BD141" s="35">
        <v>34.677516937255859</v>
      </c>
      <c r="BE141" s="35">
        <v>0.18449306488037109</v>
      </c>
      <c r="BF141" s="33">
        <v>318</v>
      </c>
    </row>
    <row r="142" spans="1:58">
      <c r="A142" s="7">
        <v>141</v>
      </c>
      <c r="C142" s="11" t="s">
        <v>4</v>
      </c>
      <c r="D142" s="11" t="s">
        <v>8</v>
      </c>
      <c r="E142" s="11" t="s">
        <v>12</v>
      </c>
      <c r="F142" s="11" t="s">
        <v>21</v>
      </c>
      <c r="G142" s="11" t="s">
        <v>38</v>
      </c>
      <c r="H142" s="15" t="s">
        <v>187</v>
      </c>
      <c r="I142" s="11" t="s">
        <v>579</v>
      </c>
      <c r="J142" s="11">
        <v>71208000</v>
      </c>
      <c r="K142" s="11">
        <v>71208</v>
      </c>
      <c r="L142" s="12">
        <v>17098</v>
      </c>
      <c r="M142" s="12">
        <v>17600.39453125</v>
      </c>
      <c r="N142" s="13">
        <v>159.69999999999999</v>
      </c>
      <c r="P142" s="20">
        <v>17098</v>
      </c>
      <c r="Q142" s="20">
        <v>2411</v>
      </c>
      <c r="R142" s="20">
        <v>0</v>
      </c>
      <c r="S142" s="20">
        <v>0</v>
      </c>
      <c r="T142" s="20">
        <v>0</v>
      </c>
      <c r="U142" s="20">
        <v>0</v>
      </c>
      <c r="V142" s="21">
        <v>1.2688762508332729E-3</v>
      </c>
      <c r="W142" s="21">
        <v>4.6861599548719823E-4</v>
      </c>
      <c r="X142" s="21">
        <v>0</v>
      </c>
      <c r="Y142" s="21">
        <v>0</v>
      </c>
      <c r="Z142" s="51">
        <f>bv_affected*V142+bv_idpcumul*W142+bv_htotalimput*X142+bv_hpartialimput*Y142</f>
        <v>5.1125207970908375E-4</v>
      </c>
      <c r="AA142" s="51">
        <f>100 * Z142 / MAX(magnitudescore)</f>
        <v>1.1889956763548639</v>
      </c>
      <c r="AC142" s="23">
        <v>0.97145998477935791</v>
      </c>
      <c r="AD142" s="23">
        <v>0.13698557019233704</v>
      </c>
      <c r="AE142" s="23">
        <v>0</v>
      </c>
      <c r="AF142" s="23">
        <v>0.97145998477935791</v>
      </c>
      <c r="AG142" s="23">
        <v>0</v>
      </c>
      <c r="AH142" s="23">
        <v>3.2157271634787321E-3</v>
      </c>
      <c r="AI142" s="23">
        <v>1.027180696837604E-3</v>
      </c>
      <c r="AJ142" s="23">
        <v>0</v>
      </c>
      <c r="AK142" s="76">
        <f>bv_rimputAffect*AH142+bv_ratioIDP*AI142+bv_rimputDamaged*AJ142</f>
        <v>1.176715128624346E-3</v>
      </c>
      <c r="AL142" s="76">
        <f>100 * AK142 / MAX(intensityscore)</f>
        <v>17.866806709787074</v>
      </c>
      <c r="AN142" s="25">
        <v>0.19810999929904938</v>
      </c>
      <c r="AO142" s="25">
        <v>1.5399608528241515E-3</v>
      </c>
      <c r="AP142" s="25">
        <v>8.1314878892733553</v>
      </c>
      <c r="AQ142" s="25">
        <v>2.2745030000805855E-3</v>
      </c>
      <c r="AR142" s="80">
        <f>bv_poverty*AO142+bv_TotalUW_Pc*AQ142</f>
        <v>1.8459711113711819E-3</v>
      </c>
      <c r="AS142" s="80">
        <f xml:space="preserve"> 100 * AR142 / MAX(preexistscore)</f>
        <v>27.453921241981483</v>
      </c>
      <c r="AU142" s="78">
        <f>AA142*AL142*AS142</f>
        <v>583.21891135256624</v>
      </c>
      <c r="AV142" s="78">
        <f>100 * AU142 / MAX(UnmetNeedsMuliplic)</f>
        <v>0.1981380481669939</v>
      </c>
      <c r="AW142" s="28">
        <f>IF(AV142&gt;0,LOG10(AV142),"")</f>
        <v>-0.7030321195027458</v>
      </c>
      <c r="AX142" s="29">
        <f>RANK(AV142,UnmetNeedsMax100,0)</f>
        <v>297</v>
      </c>
      <c r="AY142" s="28">
        <f>IF(PERCENTRANK(UnmetNeedsMuliplic,AU142)&lt;0.95,AU142, PERCENTILE(UnmetNeedsMuliplic,0.95))</f>
        <v>583.21891135256624</v>
      </c>
      <c r="AZ142" s="28">
        <f xml:space="preserve"> 100 *AY142 / MAX(NeedsWinsor5High)</f>
        <v>1.137618047012275</v>
      </c>
      <c r="BA142" s="28">
        <v>9.9999997764825821E-3</v>
      </c>
      <c r="BC142" s="34">
        <v>17098</v>
      </c>
      <c r="BD142" s="35">
        <v>33.872848510742187</v>
      </c>
      <c r="BE142" s="35">
        <v>0.18021202087402344</v>
      </c>
      <c r="BF142" s="33">
        <v>320</v>
      </c>
    </row>
    <row r="143" spans="1:58">
      <c r="A143" s="7">
        <v>142</v>
      </c>
      <c r="C143" s="11" t="s">
        <v>4</v>
      </c>
      <c r="D143" s="11" t="s">
        <v>8</v>
      </c>
      <c r="E143" s="11" t="s">
        <v>12</v>
      </c>
      <c r="F143" s="11" t="s">
        <v>21</v>
      </c>
      <c r="G143" s="11" t="s">
        <v>38</v>
      </c>
      <c r="H143" s="15" t="s">
        <v>175</v>
      </c>
      <c r="I143" s="11" t="s">
        <v>580</v>
      </c>
      <c r="J143" s="11">
        <v>71209000</v>
      </c>
      <c r="K143" s="11">
        <v>71209</v>
      </c>
      <c r="L143" s="12">
        <v>27031</v>
      </c>
      <c r="M143" s="12">
        <v>27825.255859375</v>
      </c>
      <c r="N143" s="13">
        <v>124.47799999999999</v>
      </c>
      <c r="P143" s="20">
        <v>27031</v>
      </c>
      <c r="Q143" s="20">
        <v>744</v>
      </c>
      <c r="R143" s="20">
        <v>1</v>
      </c>
      <c r="S143" s="20">
        <v>1</v>
      </c>
      <c r="T143" s="20">
        <v>1</v>
      </c>
      <c r="U143" s="20">
        <v>1</v>
      </c>
      <c r="V143" s="21">
        <v>2.0060236565768719E-3</v>
      </c>
      <c r="W143" s="21">
        <v>1.446081732865423E-4</v>
      </c>
      <c r="X143" s="21">
        <v>1.8595068240756518E-6</v>
      </c>
      <c r="Y143" s="21">
        <v>1.7943914372153813E-6</v>
      </c>
      <c r="Z143" s="51">
        <f>bv_affected*V143+bv_idpcumul*W143+bv_htotalimput*X143+bv_hpartialimput*Y143</f>
        <v>7.1000332696984287E-4</v>
      </c>
      <c r="AA143" s="51">
        <f>100 * Z143 / MAX(magnitudescore)</f>
        <v>1.6512223998092672</v>
      </c>
      <c r="AC143" s="23">
        <v>0.97145998477935791</v>
      </c>
      <c r="AD143" s="23">
        <v>2.6738299056887627E-2</v>
      </c>
      <c r="AE143" s="23">
        <v>3.3999999868683517E-4</v>
      </c>
      <c r="AF143" s="23">
        <v>0.97145998477935791</v>
      </c>
      <c r="AG143" s="23">
        <v>3.3999999868683517E-4</v>
      </c>
      <c r="AH143" s="23">
        <v>3.2157271634787321E-3</v>
      </c>
      <c r="AI143" s="23">
        <v>2.0049605518579483E-4</v>
      </c>
      <c r="AJ143" s="23">
        <v>2.2372375951817958E-6</v>
      </c>
      <c r="AK143" s="76">
        <f>bv_rimputAffect*AH143+bv_ratioIDP*AI143+bv_rimputDamaged*AJ143</f>
        <v>8.9778555024238346E-4</v>
      </c>
      <c r="AL143" s="76">
        <f>100 * AK143 / MAX(intensityscore)</f>
        <v>13.6316432948159</v>
      </c>
      <c r="AN143" s="25">
        <v>0.4542900025844574</v>
      </c>
      <c r="AO143" s="25">
        <v>3.5313148982822895E-3</v>
      </c>
      <c r="AP143" s="25">
        <v>14.594072164948454</v>
      </c>
      <c r="AQ143" s="25">
        <v>4.0821880102157593E-3</v>
      </c>
      <c r="AR143" s="80">
        <f>bv_poverty*AO143+bv_TotalUW_Pc*AQ143</f>
        <v>3.7608086367137733E-3</v>
      </c>
      <c r="AS143" s="80">
        <f xml:space="preserve"> 100 * AR143 / MAX(preexistscore)</f>
        <v>55.932047626579966</v>
      </c>
      <c r="AU143" s="78">
        <f>AA143*AL143*AS143</f>
        <v>1258.9674547955597</v>
      </c>
      <c r="AV143" s="78">
        <f>100 * AU143 / MAX(UnmetNeedsMuliplic)</f>
        <v>0.42771136076580984</v>
      </c>
      <c r="AW143" s="28">
        <f>IF(AV143&gt;0,LOG10(AV143),"")</f>
        <v>-0.36884921396490028</v>
      </c>
      <c r="AX143" s="29">
        <f>RANK(AV143,UnmetNeedsMax100,0)</f>
        <v>248</v>
      </c>
      <c r="AY143" s="28">
        <f>IF(PERCENTRANK(UnmetNeedsMuliplic,AU143)&lt;0.95,AU143, PERCENTILE(UnmetNeedsMuliplic,0.95))</f>
        <v>1258.9674547955597</v>
      </c>
      <c r="AZ143" s="28">
        <f xml:space="preserve"> 100 *AY143 / MAX(NeedsWinsor5High)</f>
        <v>2.4557230043432767</v>
      </c>
      <c r="BA143" s="28">
        <v>9.9999997764825821E-3</v>
      </c>
      <c r="BC143" s="34">
        <v>27031</v>
      </c>
      <c r="BD143" s="35">
        <v>122.79912567138672</v>
      </c>
      <c r="BE143" s="35">
        <v>0.65332204103469849</v>
      </c>
      <c r="BF143" s="33">
        <v>227</v>
      </c>
    </row>
    <row r="144" spans="1:58">
      <c r="A144" s="7">
        <v>143</v>
      </c>
      <c r="C144" s="11" t="s">
        <v>4</v>
      </c>
      <c r="D144" s="11" t="s">
        <v>8</v>
      </c>
      <c r="E144" s="11" t="s">
        <v>12</v>
      </c>
      <c r="F144" s="11" t="s">
        <v>21</v>
      </c>
      <c r="G144" s="11" t="s">
        <v>38</v>
      </c>
      <c r="H144" s="15" t="s">
        <v>188</v>
      </c>
      <c r="I144" s="11" t="s">
        <v>581</v>
      </c>
      <c r="J144" s="11">
        <v>71210000</v>
      </c>
      <c r="K144" s="11">
        <v>71210</v>
      </c>
      <c r="L144" s="12">
        <v>30146</v>
      </c>
      <c r="M144" s="12">
        <v>31031.78515625</v>
      </c>
      <c r="N144" s="13">
        <v>145.40600000000001</v>
      </c>
      <c r="P144" s="20">
        <v>30146</v>
      </c>
      <c r="Q144" s="20">
        <v>5409.7998046875</v>
      </c>
      <c r="R144" s="20">
        <v>0</v>
      </c>
      <c r="S144" s="20">
        <v>0</v>
      </c>
      <c r="T144" s="20">
        <v>0</v>
      </c>
      <c r="U144" s="20">
        <v>0</v>
      </c>
      <c r="V144" s="21">
        <v>2.2371939849108458E-3</v>
      </c>
      <c r="W144" s="21">
        <v>1.051480183377862E-3</v>
      </c>
      <c r="X144" s="21">
        <v>0</v>
      </c>
      <c r="Y144" s="21">
        <v>0</v>
      </c>
      <c r="Z144" s="51">
        <f>bv_affected*V144+bv_idpcumul*W144+bv_htotalimput*X144+bv_hpartialimput*Y144</f>
        <v>9.3886290034279234E-4</v>
      </c>
      <c r="AA144" s="51">
        <f>100 * Z144 / MAX(magnitudescore)</f>
        <v>2.1834706859926607</v>
      </c>
      <c r="AC144" s="23">
        <v>0.97145998477935791</v>
      </c>
      <c r="AD144" s="23">
        <v>0.17433091998100281</v>
      </c>
      <c r="AE144" s="23">
        <v>0</v>
      </c>
      <c r="AF144" s="23">
        <v>0.97145998477935791</v>
      </c>
      <c r="AG144" s="23">
        <v>0</v>
      </c>
      <c r="AH144" s="23">
        <v>3.2157271634787321E-3</v>
      </c>
      <c r="AI144" s="23">
        <v>1.3072133297100663E-3</v>
      </c>
      <c r="AJ144" s="23">
        <v>0</v>
      </c>
      <c r="AK144" s="76">
        <f>bv_rimputAffect*AH144+bv_ratioIDP*AI144+bv_rimputDamaged*AJ144</f>
        <v>1.2715061748516745E-3</v>
      </c>
      <c r="AL144" s="76">
        <f>100 * AK144 / MAX(intensityscore)</f>
        <v>19.306078849291314</v>
      </c>
      <c r="AN144" s="25">
        <v>0.16438999772071838</v>
      </c>
      <c r="AO144" s="25">
        <v>1.2778464006260037E-3</v>
      </c>
      <c r="AP144" s="25">
        <v>4.7877758913412558</v>
      </c>
      <c r="AQ144" s="25">
        <v>1.3392150867730379E-3</v>
      </c>
      <c r="AR144" s="80">
        <f>bv_poverty*AO144+bv_TotalUW_Pc*AQ144</f>
        <v>1.3034125952748584E-3</v>
      </c>
      <c r="AS144" s="80">
        <f xml:space="preserve"> 100 * AR144 / MAX(preexistscore)</f>
        <v>19.384803216071219</v>
      </c>
      <c r="AU144" s="78">
        <f>AA144*AL144*AS144</f>
        <v>817.15198110169001</v>
      </c>
      <c r="AV144" s="78">
        <f>100 * AU144 / MAX(UnmetNeedsMuliplic)</f>
        <v>0.27761256612168456</v>
      </c>
      <c r="AW144" s="28">
        <f>IF(AV144&gt;0,LOG10(AV144),"")</f>
        <v>-0.55656087944992683</v>
      </c>
      <c r="AX144" s="29">
        <f>RANK(AV144,UnmetNeedsMax100,0)</f>
        <v>272</v>
      </c>
      <c r="AY144" s="28">
        <f>IF(PERCENTRANK(UnmetNeedsMuliplic,AU144)&lt;0.95,AU144, PERCENTILE(UnmetNeedsMuliplic,0.95))</f>
        <v>817.15198110169001</v>
      </c>
      <c r="AZ144" s="28">
        <f xml:space="preserve"> 100 *AY144 / MAX(NeedsWinsor5High)</f>
        <v>1.5939243785789245</v>
      </c>
      <c r="BA144" s="28">
        <v>9.9999997764825821E-3</v>
      </c>
      <c r="BC144" s="34">
        <v>30146</v>
      </c>
      <c r="BD144" s="35">
        <v>49.5570068359375</v>
      </c>
      <c r="BE144" s="35">
        <v>0.26365566253662109</v>
      </c>
      <c r="BF144" s="33">
        <v>298</v>
      </c>
    </row>
    <row r="145" spans="1:58">
      <c r="A145" s="7">
        <v>144</v>
      </c>
      <c r="C145" s="11" t="s">
        <v>4</v>
      </c>
      <c r="D145" s="11" t="s">
        <v>8</v>
      </c>
      <c r="E145" s="11" t="s">
        <v>12</v>
      </c>
      <c r="F145" s="11" t="s">
        <v>21</v>
      </c>
      <c r="G145" s="11" t="s">
        <v>38</v>
      </c>
      <c r="H145" s="15" t="s">
        <v>189</v>
      </c>
      <c r="I145" s="11" t="s">
        <v>582</v>
      </c>
      <c r="J145" s="11">
        <v>71211000</v>
      </c>
      <c r="K145" s="11">
        <v>71211</v>
      </c>
      <c r="L145" s="12">
        <v>29043</v>
      </c>
      <c r="M145" s="12">
        <v>29896.375</v>
      </c>
      <c r="N145" s="13">
        <v>142.58099999999999</v>
      </c>
      <c r="P145" s="20">
        <v>29043</v>
      </c>
      <c r="Q145" s="20">
        <v>3475</v>
      </c>
      <c r="R145" s="20">
        <v>0</v>
      </c>
      <c r="S145" s="20">
        <v>0</v>
      </c>
      <c r="T145" s="20">
        <v>0</v>
      </c>
      <c r="U145" s="20">
        <v>0</v>
      </c>
      <c r="V145" s="21">
        <v>2.1553381811827421E-3</v>
      </c>
      <c r="W145" s="21">
        <v>6.7542126635089517E-4</v>
      </c>
      <c r="X145" s="21">
        <v>0</v>
      </c>
      <c r="Y145" s="21">
        <v>0</v>
      </c>
      <c r="Z145" s="51">
        <f>bv_affected*V145+bv_idpcumul*W145+bv_htotalimput*X145+bv_hpartialimput*Y145</f>
        <v>8.4837054546806035E-4</v>
      </c>
      <c r="AA145" s="51">
        <f>100 * Z145 / MAX(magnitudescore)</f>
        <v>1.9730167378141992</v>
      </c>
      <c r="AC145" s="23">
        <v>0.97145998477935791</v>
      </c>
      <c r="AD145" s="23">
        <v>0.11623483151197433</v>
      </c>
      <c r="AE145" s="23">
        <v>0</v>
      </c>
      <c r="AF145" s="23">
        <v>0.97145998477935791</v>
      </c>
      <c r="AG145" s="23">
        <v>0</v>
      </c>
      <c r="AH145" s="23">
        <v>3.2157271634787321E-3</v>
      </c>
      <c r="AI145" s="23">
        <v>8.7158218957483768E-4</v>
      </c>
      <c r="AJ145" s="23">
        <v>0</v>
      </c>
      <c r="AK145" s="76">
        <f>bv_rimputAffect*AH145+bv_ratioIDP*AI145+bv_rimputDamaged*AJ145</f>
        <v>1.1240450339158998E-3</v>
      </c>
      <c r="AL145" s="76">
        <f>100 * AK145 / MAX(intensityscore)</f>
        <v>17.06708349840784</v>
      </c>
      <c r="AN145" s="25">
        <v>0.26941999793052673</v>
      </c>
      <c r="AO145" s="25">
        <v>2.0942720584571362E-3</v>
      </c>
      <c r="AP145" s="25">
        <v>2.9333876553269507</v>
      </c>
      <c r="AQ145" s="25">
        <v>8.2051393110305071E-4</v>
      </c>
      <c r="AR145" s="80">
        <f>bv_poverty*AO145+bv_TotalUW_Pc*AQ145</f>
        <v>1.5636244226014243E-3</v>
      </c>
      <c r="AS145" s="80">
        <f xml:space="preserve"> 100 * AR145 / MAX(preexistscore)</f>
        <v>23.254763568998523</v>
      </c>
      <c r="AU145" s="78">
        <f>AA145*AL145*AS145</f>
        <v>783.0725694510038</v>
      </c>
      <c r="AV145" s="78">
        <f>100 * AU145 / MAX(UnmetNeedsMuliplic)</f>
        <v>0.26603470406044466</v>
      </c>
      <c r="AW145" s="28">
        <f>IF(AV145&gt;0,LOG10(AV145),"")</f>
        <v>-0.57506170623037756</v>
      </c>
      <c r="AX145" s="29">
        <f>RANK(AV145,UnmetNeedsMax100,0)</f>
        <v>274</v>
      </c>
      <c r="AY145" s="28">
        <f>IF(PERCENTRANK(UnmetNeedsMuliplic,AU145)&lt;0.95,AU145, PERCENTILE(UnmetNeedsMuliplic,0.95))</f>
        <v>783.0725694510038</v>
      </c>
      <c r="AZ145" s="28">
        <f xml:space="preserve"> 100 *AY145 / MAX(NeedsWinsor5High)</f>
        <v>1.5274495901749108</v>
      </c>
      <c r="BA145" s="28">
        <v>9.9999997764825821E-3</v>
      </c>
      <c r="BC145" s="34">
        <v>29043</v>
      </c>
      <c r="BD145" s="35">
        <v>78.247650146484375</v>
      </c>
      <c r="BE145" s="35">
        <v>0.41629704833030701</v>
      </c>
      <c r="BF145" s="33">
        <v>260</v>
      </c>
    </row>
    <row r="146" spans="1:58">
      <c r="A146" s="7">
        <v>145</v>
      </c>
      <c r="C146" s="11" t="s">
        <v>4</v>
      </c>
      <c r="D146" s="11" t="s">
        <v>8</v>
      </c>
      <c r="E146" s="11" t="s">
        <v>12</v>
      </c>
      <c r="F146" s="11" t="s">
        <v>21</v>
      </c>
      <c r="G146" s="11" t="s">
        <v>38</v>
      </c>
      <c r="H146" s="15" t="s">
        <v>190</v>
      </c>
      <c r="I146" s="11" t="s">
        <v>583</v>
      </c>
      <c r="J146" s="11">
        <v>71212000</v>
      </c>
      <c r="K146" s="11">
        <v>71212</v>
      </c>
      <c r="L146" s="12">
        <v>43579</v>
      </c>
      <c r="M146" s="12">
        <v>44859.48828125</v>
      </c>
      <c r="N146" s="13">
        <v>146.078</v>
      </c>
      <c r="P146" s="20">
        <v>43579</v>
      </c>
      <c r="Q146" s="20">
        <v>1557.800048828125</v>
      </c>
      <c r="R146" s="20">
        <v>0</v>
      </c>
      <c r="S146" s="20">
        <v>0</v>
      </c>
      <c r="T146" s="20">
        <v>0</v>
      </c>
      <c r="U146" s="20">
        <v>0</v>
      </c>
      <c r="V146" s="21">
        <v>3.2340835314244032E-3</v>
      </c>
      <c r="W146" s="21">
        <v>3.0278309714049101E-4</v>
      </c>
      <c r="X146" s="21">
        <v>0</v>
      </c>
      <c r="Y146" s="21">
        <v>0</v>
      </c>
      <c r="Z146" s="51">
        <f>bv_affected*V146+bv_idpcumul*W146+bv_htotalimput*X146+bv_hpartialimput*Y146</f>
        <v>1.1547923550358974E-3</v>
      </c>
      <c r="AA146" s="51">
        <f>100 * Z146 / MAX(magnitudescore)</f>
        <v>2.6856479840759411</v>
      </c>
      <c r="AC146" s="23">
        <v>0.97145998477935791</v>
      </c>
      <c r="AD146" s="23">
        <v>3.4726209938526154E-2</v>
      </c>
      <c r="AE146" s="23">
        <v>0</v>
      </c>
      <c r="AF146" s="23">
        <v>0.97145998477935791</v>
      </c>
      <c r="AG146" s="23">
        <v>0</v>
      </c>
      <c r="AH146" s="23">
        <v>3.2157271634787321E-3</v>
      </c>
      <c r="AI146" s="23">
        <v>2.603930770419538E-4</v>
      </c>
      <c r="AJ146" s="23">
        <v>0</v>
      </c>
      <c r="AK146" s="76">
        <f>bv_rimputAffect*AH146+bv_ratioIDP*AI146+bv_rimputDamaged*AJ146</f>
        <v>9.1715751932351848E-4</v>
      </c>
      <c r="AL146" s="76">
        <f>100 * AK146 / MAX(intensityscore)</f>
        <v>13.925780098823207</v>
      </c>
      <c r="AN146" s="25">
        <v>0.3382900059223175</v>
      </c>
      <c r="AO146" s="25">
        <v>2.6296167634427547E-3</v>
      </c>
      <c r="AP146" s="25">
        <v>1.6423732293163622</v>
      </c>
      <c r="AQ146" s="25">
        <v>4.5939724077470601E-4</v>
      </c>
      <c r="AR146" s="80">
        <f>bv_poverty*AO146+bv_TotalUW_Pc*AQ146</f>
        <v>1.7255033102992457E-3</v>
      </c>
      <c r="AS146" s="80">
        <f xml:space="preserve"> 100 * AR146 / MAX(preexistscore)</f>
        <v>25.662282411638703</v>
      </c>
      <c r="AU146" s="78">
        <f>AA146*AL146*AS146</f>
        <v>959.76277338091029</v>
      </c>
      <c r="AV146" s="78">
        <f>100 * AU146 / MAX(UnmetNeedsMuliplic)</f>
        <v>0.32606199648089945</v>
      </c>
      <c r="AW146" s="28">
        <f>IF(AV146&gt;0,LOG10(AV146),"")</f>
        <v>-0.48669981658943867</v>
      </c>
      <c r="AX146" s="29">
        <f>RANK(AV146,UnmetNeedsMax100,0)</f>
        <v>265</v>
      </c>
      <c r="AY146" s="28">
        <f>IF(PERCENTRANK(UnmetNeedsMuliplic,AU146)&lt;0.95,AU146, PERCENTILE(UnmetNeedsMuliplic,0.95))</f>
        <v>959.76277338091029</v>
      </c>
      <c r="AZ146" s="28">
        <f xml:space="preserve"> 100 *AY146 / MAX(NeedsWinsor5High)</f>
        <v>1.8720988476120193</v>
      </c>
      <c r="BA146" s="28">
        <v>9.9999997764825821E-3</v>
      </c>
      <c r="BC146" s="34">
        <v>43579</v>
      </c>
      <c r="BD146" s="35">
        <v>147.42340087890625</v>
      </c>
      <c r="BE146" s="35">
        <v>0.78432929515838623</v>
      </c>
      <c r="BF146" s="33">
        <v>204</v>
      </c>
    </row>
    <row r="147" spans="1:58">
      <c r="A147" s="7">
        <v>146</v>
      </c>
      <c r="C147" s="11" t="s">
        <v>4</v>
      </c>
      <c r="D147" s="11" t="s">
        <v>8</v>
      </c>
      <c r="E147" s="11" t="s">
        <v>12</v>
      </c>
      <c r="F147" s="11" t="s">
        <v>21</v>
      </c>
      <c r="G147" s="11" t="s">
        <v>38</v>
      </c>
      <c r="H147" s="15" t="s">
        <v>191</v>
      </c>
      <c r="I147" s="11" t="s">
        <v>584</v>
      </c>
      <c r="J147" s="11">
        <v>71213000</v>
      </c>
      <c r="K147" s="11">
        <v>71213</v>
      </c>
      <c r="L147" s="12">
        <v>22686</v>
      </c>
      <c r="M147" s="12">
        <v>23352.5859375</v>
      </c>
      <c r="N147" s="13">
        <v>146.685</v>
      </c>
      <c r="P147" s="20">
        <v>22686</v>
      </c>
      <c r="Q147" s="20">
        <v>1636.199951171875</v>
      </c>
      <c r="R147" s="20">
        <v>0</v>
      </c>
      <c r="S147" s="20">
        <v>0</v>
      </c>
      <c r="T147" s="20">
        <v>0</v>
      </c>
      <c r="U147" s="20">
        <v>0</v>
      </c>
      <c r="V147" s="21">
        <v>1.6835727728903294E-3</v>
      </c>
      <c r="W147" s="21">
        <v>3.1802136800251901E-4</v>
      </c>
      <c r="X147" s="21">
        <v>0</v>
      </c>
      <c r="Y147" s="21">
        <v>0</v>
      </c>
      <c r="Z147" s="51">
        <f>bv_affected*V147+bv_idpcumul*W147+bv_htotalimput*X147+bv_hpartialimput*Y147</f>
        <v>6.2782705544086638E-4</v>
      </c>
      <c r="AA147" s="51">
        <f>100 * Z147 / MAX(magnitudescore)</f>
        <v>1.4601087879047161</v>
      </c>
      <c r="AC147" s="23">
        <v>0.97145998477935791</v>
      </c>
      <c r="AD147" s="23">
        <v>7.0065043866634369E-2</v>
      </c>
      <c r="AE147" s="23">
        <v>0</v>
      </c>
      <c r="AF147" s="23">
        <v>0.97145998477935791</v>
      </c>
      <c r="AG147" s="23">
        <v>0</v>
      </c>
      <c r="AH147" s="23">
        <v>3.2157271634787321E-3</v>
      </c>
      <c r="AI147" s="23">
        <v>5.2537990268319845E-4</v>
      </c>
      <c r="AJ147" s="23">
        <v>0</v>
      </c>
      <c r="AK147" s="76">
        <f>bv_rimputAffect*AH147+bv_ratioIDP*AI147+bv_rimputDamaged*AJ147</f>
        <v>1.0068555598030798E-3</v>
      </c>
      <c r="AL147" s="76">
        <f>100 * AK147 / MAX(intensityscore)</f>
        <v>15.287721925277449</v>
      </c>
      <c r="AN147" s="25">
        <v>0.22474999725818634</v>
      </c>
      <c r="AO147" s="25">
        <v>1.747040543705225E-3</v>
      </c>
      <c r="AP147" s="25">
        <v>7.2222222222222214</v>
      </c>
      <c r="AQ147" s="25">
        <v>2.0201674196869135E-3</v>
      </c>
      <c r="AR147" s="80">
        <f>bv_poverty*AO147+bv_TotalUW_Pc*AQ147</f>
        <v>1.8608252002391967E-3</v>
      </c>
      <c r="AS147" s="80">
        <f xml:space="preserve"> 100 * AR147 / MAX(preexistscore)</f>
        <v>27.674836392490509</v>
      </c>
      <c r="AU147" s="78">
        <f>AA147*AL147*AS147</f>
        <v>617.75042307283854</v>
      </c>
      <c r="AV147" s="78">
        <f>100 * AU147 / MAX(UnmetNeedsMuliplic)</f>
        <v>0.20986950302781601</v>
      </c>
      <c r="AW147" s="28">
        <f>IF(AV147&gt;0,LOG10(AV147),"")</f>
        <v>-0.67805066589118346</v>
      </c>
      <c r="AX147" s="29">
        <f>RANK(AV147,UnmetNeedsMax100,0)</f>
        <v>293</v>
      </c>
      <c r="AY147" s="28">
        <f>IF(PERCENTRANK(UnmetNeedsMuliplic,AU147)&lt;0.95,AU147, PERCENTILE(UnmetNeedsMuliplic,0.95))</f>
        <v>617.75042307283854</v>
      </c>
      <c r="AZ147" s="28">
        <f xml:space="preserve"> 100 *AY147 / MAX(NeedsWinsor5High)</f>
        <v>1.2049746950202989</v>
      </c>
      <c r="BA147" s="28">
        <v>9.9999997764825821E-3</v>
      </c>
      <c r="BC147" s="34">
        <v>22686</v>
      </c>
      <c r="BD147" s="35">
        <v>50.986782073974609</v>
      </c>
      <c r="BE147" s="35">
        <v>0.27126240730285645</v>
      </c>
      <c r="BF147" s="33">
        <v>295</v>
      </c>
    </row>
    <row r="148" spans="1:58">
      <c r="A148" s="7">
        <v>147</v>
      </c>
      <c r="C148" s="11" t="s">
        <v>4</v>
      </c>
      <c r="D148" s="11" t="s">
        <v>8</v>
      </c>
      <c r="E148" s="11" t="s">
        <v>12</v>
      </c>
      <c r="F148" s="11" t="s">
        <v>21</v>
      </c>
      <c r="G148" s="11" t="s">
        <v>38</v>
      </c>
      <c r="H148" s="15" t="s">
        <v>192</v>
      </c>
      <c r="I148" s="11" t="s">
        <v>585</v>
      </c>
      <c r="J148" s="11">
        <v>71214000</v>
      </c>
      <c r="K148" s="11">
        <v>71214</v>
      </c>
      <c r="L148" s="12">
        <v>20296</v>
      </c>
      <c r="M148" s="12">
        <v>20892.361328125</v>
      </c>
      <c r="N148" s="13">
        <v>136.70699999999999</v>
      </c>
      <c r="P148" s="20">
        <v>20296</v>
      </c>
      <c r="Q148" s="20">
        <v>2660</v>
      </c>
      <c r="R148" s="20">
        <v>0</v>
      </c>
      <c r="S148" s="20">
        <v>0</v>
      </c>
      <c r="T148" s="20">
        <v>0</v>
      </c>
      <c r="U148" s="20">
        <v>0</v>
      </c>
      <c r="V148" s="21">
        <v>1.5062061138451099E-3</v>
      </c>
      <c r="W148" s="21">
        <v>5.1701307529583573E-4</v>
      </c>
      <c r="X148" s="21">
        <v>0</v>
      </c>
      <c r="Y148" s="21">
        <v>0</v>
      </c>
      <c r="Z148" s="51">
        <f>bv_affected*V148+bv_idpcumul*W148+bv_htotalimput*X148+bv_hpartialimput*Y148</f>
        <v>6.0034866229980257E-4</v>
      </c>
      <c r="AA148" s="51">
        <f>100 * Z148 / MAX(magnitudescore)</f>
        <v>1.3962035405040698</v>
      </c>
      <c r="AC148" s="23">
        <v>0.97145998477935791</v>
      </c>
      <c r="AD148" s="23">
        <v>0.12731926143169403</v>
      </c>
      <c r="AE148" s="23">
        <v>0</v>
      </c>
      <c r="AF148" s="23">
        <v>0.97145998477935791</v>
      </c>
      <c r="AG148" s="23">
        <v>0</v>
      </c>
      <c r="AH148" s="23">
        <v>3.2157271634787321E-3</v>
      </c>
      <c r="AI148" s="23">
        <v>9.5469830557703972E-4</v>
      </c>
      <c r="AJ148" s="23">
        <v>0</v>
      </c>
      <c r="AK148" s="76">
        <f>bv_rimputAffect*AH148+bv_ratioIDP*AI148+bv_rimputDamaged*AJ148</f>
        <v>1.152179839182645E-3</v>
      </c>
      <c r="AL148" s="76">
        <f>100 * AK148 / MAX(intensityscore)</f>
        <v>17.494271961690451</v>
      </c>
      <c r="AN148" s="25">
        <v>0.22237999737262726</v>
      </c>
      <c r="AO148" s="25">
        <v>1.7286178190261126E-3</v>
      </c>
      <c r="AP148" s="25">
        <v>9.6409247417609443</v>
      </c>
      <c r="AQ148" s="25">
        <v>2.6967159938067198E-3</v>
      </c>
      <c r="AR148" s="80">
        <f>bv_poverty*AO148+bv_TotalUW_Pc*AQ148</f>
        <v>2.1319275186397137E-3</v>
      </c>
      <c r="AS148" s="80">
        <f xml:space="preserve"> 100 * AR148 / MAX(preexistscore)</f>
        <v>31.706763897768681</v>
      </c>
      <c r="AU148" s="78">
        <f>AA148*AL148*AS148</f>
        <v>774.45560513196119</v>
      </c>
      <c r="AV148" s="78">
        <f>100 * AU148 / MAX(UnmetNeedsMuliplic)</f>
        <v>0.26310724670598384</v>
      </c>
      <c r="AW148" s="28">
        <f>IF(AV148&gt;0,LOG10(AV148),"")</f>
        <v>-0.57986719007059129</v>
      </c>
      <c r="AX148" s="29">
        <f>RANK(AV148,UnmetNeedsMax100,0)</f>
        <v>275</v>
      </c>
      <c r="AY148" s="28">
        <f>IF(PERCENTRANK(UnmetNeedsMuliplic,AU148)&lt;0.95,AU148, PERCENTILE(UnmetNeedsMuliplic,0.95))</f>
        <v>774.45560513196119</v>
      </c>
      <c r="AZ148" s="28">
        <f xml:space="preserve"> 100 *AY148 / MAX(NeedsWinsor5High)</f>
        <v>1.5106414690235073</v>
      </c>
      <c r="BA148" s="28">
        <v>9.9999997764825821E-3</v>
      </c>
      <c r="BC148" s="34">
        <v>20296</v>
      </c>
      <c r="BD148" s="35">
        <v>45.134243011474609</v>
      </c>
      <c r="BE148" s="35">
        <v>0.24012546241283417</v>
      </c>
      <c r="BF148" s="33">
        <v>306</v>
      </c>
    </row>
    <row r="149" spans="1:58">
      <c r="A149" s="7">
        <v>148</v>
      </c>
      <c r="C149" s="11" t="s">
        <v>4</v>
      </c>
      <c r="D149" s="11" t="s">
        <v>8</v>
      </c>
      <c r="E149" s="11" t="s">
        <v>12</v>
      </c>
      <c r="F149" s="11" t="s">
        <v>21</v>
      </c>
      <c r="G149" s="11" t="s">
        <v>38</v>
      </c>
      <c r="H149" s="15" t="s">
        <v>193</v>
      </c>
      <c r="I149" s="11" t="s">
        <v>586</v>
      </c>
      <c r="J149" s="11">
        <v>71215000</v>
      </c>
      <c r="K149" s="11">
        <v>71215</v>
      </c>
      <c r="L149" s="12">
        <v>7699</v>
      </c>
      <c r="M149" s="12">
        <v>7925.22119140625</v>
      </c>
      <c r="P149" s="20">
        <v>0</v>
      </c>
      <c r="Q149" s="20">
        <v>0</v>
      </c>
      <c r="S149" s="20">
        <v>0</v>
      </c>
      <c r="U149" s="20">
        <v>0</v>
      </c>
      <c r="V149" s="21">
        <v>0</v>
      </c>
      <c r="W149" s="21">
        <v>0</v>
      </c>
      <c r="X149" s="21">
        <v>0</v>
      </c>
      <c r="Y149" s="21">
        <v>0</v>
      </c>
      <c r="Z149" s="51">
        <f>bv_affected*V149+bv_idpcumul*W149+bv_htotalimput*X149+bv_hpartialimput*Y149</f>
        <v>0</v>
      </c>
      <c r="AA149" s="51">
        <f>100 * Z149 / MAX(magnitudescore)</f>
        <v>0</v>
      </c>
      <c r="AC149" s="23">
        <v>0</v>
      </c>
      <c r="AD149" s="23">
        <v>0</v>
      </c>
      <c r="AE149" s="23">
        <v>0</v>
      </c>
      <c r="AF149" s="23">
        <v>0</v>
      </c>
      <c r="AG149" s="23">
        <v>0</v>
      </c>
      <c r="AH149" s="23">
        <v>0</v>
      </c>
      <c r="AI149" s="23">
        <v>0</v>
      </c>
      <c r="AJ149" s="23">
        <v>0</v>
      </c>
      <c r="AK149" s="76">
        <f>bv_rimputAffect*AH149+bv_ratioIDP*AI149+bv_rimputDamaged*AJ149</f>
        <v>0</v>
      </c>
      <c r="AL149" s="76">
        <f>100 * AK149 / MAX(intensityscore)</f>
        <v>0</v>
      </c>
      <c r="AN149" s="25">
        <v>0.10796000063419342</v>
      </c>
      <c r="AO149" s="25">
        <v>8.3920132601633668E-4</v>
      </c>
      <c r="AP149" s="25">
        <v>2.0891364902506964</v>
      </c>
      <c r="AQ149" s="25">
        <v>5.8436382096260786E-4</v>
      </c>
      <c r="AR149" s="80">
        <f>bv_poverty*AO149+bv_TotalUW_Pc*AQ149</f>
        <v>7.3303602141095326E-4</v>
      </c>
      <c r="AS149" s="80">
        <f xml:space="preserve"> 100 * AR149 / MAX(preexistscore)</f>
        <v>10.901965407466852</v>
      </c>
      <c r="AU149" s="78">
        <f>AA149*AL149*AS149</f>
        <v>0</v>
      </c>
      <c r="AV149" s="78">
        <f>100 * AU149 / MAX(UnmetNeedsMuliplic)</f>
        <v>0</v>
      </c>
      <c r="AW149" s="28" t="str">
        <f>IF(AV149&gt;0,LOG10(AV149),"")</f>
        <v/>
      </c>
      <c r="AX149" s="29">
        <f>RANK(AV149,UnmetNeedsMax100,0)</f>
        <v>371</v>
      </c>
      <c r="AY149" s="28">
        <f>IF(PERCENTRANK(UnmetNeedsMuliplic,AU149)&lt;0.95,AU149, PERCENTILE(UnmetNeedsMuliplic,0.95))</f>
        <v>0</v>
      </c>
      <c r="AZ149" s="28">
        <f xml:space="preserve"> 100 *AY149 / MAX(NeedsWinsor5High)</f>
        <v>0</v>
      </c>
      <c r="BA149" s="28">
        <v>9.9999997764825821E-3</v>
      </c>
      <c r="BC149" s="34">
        <v>1</v>
      </c>
      <c r="BD149" s="35">
        <v>1.0795999551191926E-3</v>
      </c>
      <c r="BE149" s="35">
        <v>5.7437414398009423E-6</v>
      </c>
      <c r="BF149" s="33">
        <v>403</v>
      </c>
    </row>
    <row r="150" spans="1:58">
      <c r="A150" s="7">
        <v>149</v>
      </c>
      <c r="C150" s="11" t="s">
        <v>4</v>
      </c>
      <c r="D150" s="11" t="s">
        <v>8</v>
      </c>
      <c r="E150" s="11" t="s">
        <v>12</v>
      </c>
      <c r="F150" s="11" t="s">
        <v>21</v>
      </c>
      <c r="G150" s="11" t="s">
        <v>38</v>
      </c>
      <c r="H150" s="15" t="s">
        <v>194</v>
      </c>
      <c r="I150" s="11" t="s">
        <v>587</v>
      </c>
      <c r="J150" s="11">
        <v>71216000</v>
      </c>
      <c r="K150" s="11">
        <v>71216</v>
      </c>
      <c r="L150" s="12">
        <v>15294</v>
      </c>
      <c r="M150" s="12">
        <v>15743.38671875</v>
      </c>
      <c r="P150" s="20">
        <v>0</v>
      </c>
      <c r="Q150" s="20">
        <v>0</v>
      </c>
      <c r="S150" s="20">
        <v>0</v>
      </c>
      <c r="U150" s="20">
        <v>0</v>
      </c>
      <c r="V150" s="21">
        <v>0</v>
      </c>
      <c r="W150" s="21">
        <v>0</v>
      </c>
      <c r="X150" s="21">
        <v>0</v>
      </c>
      <c r="Y150" s="21">
        <v>0</v>
      </c>
      <c r="Z150" s="51">
        <f>bv_affected*V150+bv_idpcumul*W150+bv_htotalimput*X150+bv_hpartialimput*Y150</f>
        <v>0</v>
      </c>
      <c r="AA150" s="51">
        <f>100 * Z150 / MAX(magnitudescore)</f>
        <v>0</v>
      </c>
      <c r="AC150" s="23">
        <v>0</v>
      </c>
      <c r="AD150" s="23">
        <v>0</v>
      </c>
      <c r="AE150" s="23">
        <v>0</v>
      </c>
      <c r="AF150" s="23">
        <v>0</v>
      </c>
      <c r="AG150" s="23">
        <v>0</v>
      </c>
      <c r="AH150" s="23">
        <v>0</v>
      </c>
      <c r="AI150" s="23">
        <v>0</v>
      </c>
      <c r="AJ150" s="23">
        <v>0</v>
      </c>
      <c r="AK150" s="76">
        <f>bv_rimputAffect*AH150+bv_ratioIDP*AI150+bv_rimputDamaged*AJ150</f>
        <v>0</v>
      </c>
      <c r="AL150" s="76">
        <f>100 * AK150 / MAX(intensityscore)</f>
        <v>0</v>
      </c>
      <c r="AN150" s="25">
        <v>0.12564000487327576</v>
      </c>
      <c r="AO150" s="25">
        <v>9.7663258202373981E-4</v>
      </c>
      <c r="AP150" s="25">
        <v>14.188679245283019</v>
      </c>
      <c r="AQ150" s="25">
        <v>3.9687934331595898E-3</v>
      </c>
      <c r="AR150" s="80">
        <f>bv_poverty*AO150+bv_TotalUW_Pc*AQ150</f>
        <v>2.2231667926069353E-3</v>
      </c>
      <c r="AS150" s="80">
        <f xml:space="preserve"> 100 * AR150 / MAX(preexistscore)</f>
        <v>33.063705957285016</v>
      </c>
      <c r="AU150" s="78">
        <f>AA150*AL150*AS150</f>
        <v>0</v>
      </c>
      <c r="AV150" s="78">
        <f>100 * AU150 / MAX(UnmetNeedsMuliplic)</f>
        <v>0</v>
      </c>
      <c r="AW150" s="28" t="str">
        <f>IF(AV150&gt;0,LOG10(AV150),"")</f>
        <v/>
      </c>
      <c r="AX150" s="29">
        <f>RANK(AV150,UnmetNeedsMax100,0)</f>
        <v>371</v>
      </c>
      <c r="AY150" s="28">
        <f>IF(PERCENTRANK(UnmetNeedsMuliplic,AU150)&lt;0.95,AU150, PERCENTILE(UnmetNeedsMuliplic,0.95))</f>
        <v>0</v>
      </c>
      <c r="AZ150" s="28">
        <f xml:space="preserve"> 100 *AY150 / MAX(NeedsWinsor5High)</f>
        <v>0</v>
      </c>
      <c r="BA150" s="28">
        <v>9.9999997764825821E-3</v>
      </c>
      <c r="BC150" s="34">
        <v>1</v>
      </c>
      <c r="BD150" s="35">
        <v>1.2564000207930803E-3</v>
      </c>
      <c r="BE150" s="35">
        <v>6.6843617787526455E-6</v>
      </c>
      <c r="BF150" s="33">
        <v>402</v>
      </c>
    </row>
    <row r="151" spans="1:58">
      <c r="A151" s="7">
        <v>150</v>
      </c>
      <c r="C151" s="11" t="s">
        <v>4</v>
      </c>
      <c r="D151" s="11" t="s">
        <v>8</v>
      </c>
      <c r="E151" s="11" t="s">
        <v>12</v>
      </c>
      <c r="F151" s="11" t="s">
        <v>21</v>
      </c>
      <c r="G151" s="11" t="s">
        <v>38</v>
      </c>
      <c r="H151" s="15" t="s">
        <v>195</v>
      </c>
      <c r="I151" s="11" t="s">
        <v>588</v>
      </c>
      <c r="J151" s="11">
        <v>71217000</v>
      </c>
      <c r="K151" s="11">
        <v>71217</v>
      </c>
      <c r="L151" s="12">
        <v>18868</v>
      </c>
      <c r="M151" s="12">
        <v>19422.40234375</v>
      </c>
      <c r="P151" s="20">
        <v>18868</v>
      </c>
      <c r="Q151" s="20">
        <v>77</v>
      </c>
      <c r="R151" s="20">
        <v>3</v>
      </c>
      <c r="S151" s="20">
        <v>3</v>
      </c>
      <c r="T151" s="20">
        <v>13</v>
      </c>
      <c r="U151" s="20">
        <v>13</v>
      </c>
      <c r="V151" s="21">
        <v>1.4002313837409019E-3</v>
      </c>
      <c r="W151" s="21">
        <v>1.4966168237151578E-5</v>
      </c>
      <c r="X151" s="21">
        <v>5.5785203585401177E-6</v>
      </c>
      <c r="Y151" s="21">
        <v>2.3327089365920983E-5</v>
      </c>
      <c r="Z151" s="51">
        <f>bv_affected*V151+bv_idpcumul*W151+bv_htotalimput*X151+bv_hpartialimput*Y151</f>
        <v>4.8814008297249527E-4</v>
      </c>
      <c r="AA151" s="51">
        <f>100 * Z151 / MAX(magnitudescore)</f>
        <v>1.1352451582007506</v>
      </c>
      <c r="AC151" s="23">
        <v>0.97145998477935791</v>
      </c>
      <c r="AD151" s="23">
        <v>3.9644939824938774E-3</v>
      </c>
      <c r="AE151" s="23">
        <v>3.8999998942017555E-3</v>
      </c>
      <c r="AF151" s="23">
        <v>0.97145998477935791</v>
      </c>
      <c r="AG151" s="23">
        <v>3.8999998942017555E-3</v>
      </c>
      <c r="AH151" s="23">
        <v>3.2157271634787321E-3</v>
      </c>
      <c r="AI151" s="23">
        <v>2.9727596484008245E-5</v>
      </c>
      <c r="AJ151" s="23">
        <v>2.5662429834483191E-5</v>
      </c>
      <c r="AK151" s="76">
        <f>bv_rimputAffect*AH151+bv_ratioIDP*AI151+bv_rimputDamaged*AJ151</f>
        <v>8.4943717707883476E-4</v>
      </c>
      <c r="AL151" s="76">
        <f>100 * AK151 / MAX(intensityscore)</f>
        <v>12.897539502799855</v>
      </c>
      <c r="AN151" s="25">
        <v>0.41376000642776489</v>
      </c>
      <c r="AO151" s="25">
        <v>3.2162647694349289E-3</v>
      </c>
      <c r="AP151" s="25">
        <v>8.4988452655889137</v>
      </c>
      <c r="AQ151" s="25">
        <v>2.3772586137056351E-3</v>
      </c>
      <c r="AR151" s="80">
        <f>bv_poverty*AO151+bv_TotalUW_Pc*AQ151</f>
        <v>2.8667348049581055E-3</v>
      </c>
      <c r="AS151" s="80">
        <f xml:space="preserve"> 100 * AR151 / MAX(preexistscore)</f>
        <v>42.635072169957489</v>
      </c>
      <c r="AU151" s="78">
        <f>AA151*AL151*AS151</f>
        <v>624.25715316837181</v>
      </c>
      <c r="AV151" s="78">
        <f>100 * AU151 / MAX(UnmetNeedsMuliplic)</f>
        <v>0.2120800465749868</v>
      </c>
      <c r="AW151" s="28">
        <f>IF(AV151&gt;0,LOG10(AV151),"")</f>
        <v>-0.67350018989936156</v>
      </c>
      <c r="AX151" s="29">
        <f>RANK(AV151,UnmetNeedsMax100,0)</f>
        <v>292</v>
      </c>
      <c r="AY151" s="28">
        <f>IF(PERCENTRANK(UnmetNeedsMuliplic,AU151)&lt;0.95,AU151, PERCENTILE(UnmetNeedsMuliplic,0.95))</f>
        <v>624.25715316837181</v>
      </c>
      <c r="AZ151" s="28">
        <f xml:space="preserve"> 100 *AY151 / MAX(NeedsWinsor5High)</f>
        <v>1.2176666249965573</v>
      </c>
      <c r="BA151" s="28">
        <v>9.9999997764825821E-3</v>
      </c>
      <c r="BC151" s="34">
        <v>18868</v>
      </c>
      <c r="BD151" s="35">
        <v>78.0682373046875</v>
      </c>
      <c r="BE151" s="35">
        <v>0.4153425395488739</v>
      </c>
      <c r="BF151" s="33">
        <v>261</v>
      </c>
    </row>
    <row r="152" spans="1:58">
      <c r="A152" s="7">
        <v>151</v>
      </c>
      <c r="C152" s="11" t="s">
        <v>4</v>
      </c>
      <c r="D152" s="11" t="s">
        <v>8</v>
      </c>
      <c r="E152" s="11" t="s">
        <v>12</v>
      </c>
      <c r="F152" s="11" t="s">
        <v>21</v>
      </c>
      <c r="G152" s="11" t="s">
        <v>38</v>
      </c>
      <c r="H152" s="15" t="s">
        <v>196</v>
      </c>
      <c r="I152" s="11" t="s">
        <v>589</v>
      </c>
      <c r="J152" s="11">
        <v>71218000</v>
      </c>
      <c r="K152" s="11">
        <v>71218</v>
      </c>
      <c r="L152" s="12">
        <v>17952</v>
      </c>
      <c r="M152" s="12">
        <v>18479.486328125</v>
      </c>
      <c r="P152" s="20">
        <v>0</v>
      </c>
      <c r="Q152" s="20">
        <v>0</v>
      </c>
      <c r="S152" s="20">
        <v>0</v>
      </c>
      <c r="U152" s="20">
        <v>0</v>
      </c>
      <c r="V152" s="21">
        <v>0</v>
      </c>
      <c r="W152" s="21">
        <v>0</v>
      </c>
      <c r="X152" s="21">
        <v>0</v>
      </c>
      <c r="Y152" s="21">
        <v>0</v>
      </c>
      <c r="Z152" s="51">
        <f>bv_affected*V152+bv_idpcumul*W152+bv_htotalimput*X152+bv_hpartialimput*Y152</f>
        <v>0</v>
      </c>
      <c r="AA152" s="51">
        <f>100 * Z152 / MAX(magnitudescore)</f>
        <v>0</v>
      </c>
      <c r="AC152" s="23">
        <v>0</v>
      </c>
      <c r="AD152" s="23">
        <v>0</v>
      </c>
      <c r="AE152" s="23">
        <v>0</v>
      </c>
      <c r="AF152" s="23">
        <v>0</v>
      </c>
      <c r="AG152" s="23">
        <v>0</v>
      </c>
      <c r="AH152" s="23">
        <v>0</v>
      </c>
      <c r="AI152" s="23">
        <v>0</v>
      </c>
      <c r="AJ152" s="23">
        <v>0</v>
      </c>
      <c r="AK152" s="76">
        <f>bv_rimputAffect*AH152+bv_ratioIDP*AI152+bv_rimputDamaged*AJ152</f>
        <v>0</v>
      </c>
      <c r="AL152" s="76">
        <f>100 * AK152 / MAX(intensityscore)</f>
        <v>0</v>
      </c>
      <c r="AN152" s="25">
        <v>0.43213000893592834</v>
      </c>
      <c r="AO152" s="25">
        <v>3.3590595703572035E-3</v>
      </c>
      <c r="AP152" s="25">
        <v>9.7498723838693202</v>
      </c>
      <c r="AQ152" s="25">
        <v>2.7271902654320002E-3</v>
      </c>
      <c r="AR152" s="80">
        <f>bv_poverty*AO152+bv_TotalUW_Pc*AQ152</f>
        <v>3.095822817925364E-3</v>
      </c>
      <c r="AS152" s="80">
        <f xml:space="preserve"> 100 * AR152 / MAX(preexistscore)</f>
        <v>46.042148384066515</v>
      </c>
      <c r="AU152" s="78">
        <f>AA152*AL152*AS152</f>
        <v>0</v>
      </c>
      <c r="AV152" s="78">
        <f>100 * AU152 / MAX(UnmetNeedsMuliplic)</f>
        <v>0</v>
      </c>
      <c r="AW152" s="28" t="str">
        <f>IF(AV152&gt;0,LOG10(AV152),"")</f>
        <v/>
      </c>
      <c r="AX152" s="29">
        <f>RANK(AV152,UnmetNeedsMax100,0)</f>
        <v>371</v>
      </c>
      <c r="AY152" s="28">
        <f>IF(PERCENTRANK(UnmetNeedsMuliplic,AU152)&lt;0.95,AU152, PERCENTILE(UnmetNeedsMuliplic,0.95))</f>
        <v>0</v>
      </c>
      <c r="AZ152" s="28">
        <f xml:space="preserve"> 100 *AY152 / MAX(NeedsWinsor5High)</f>
        <v>0</v>
      </c>
      <c r="BA152" s="28">
        <v>9.9999997764825821E-3</v>
      </c>
      <c r="BC152" s="34">
        <v>1</v>
      </c>
      <c r="BD152" s="35">
        <v>4.321299958974123E-3</v>
      </c>
      <c r="BE152" s="35">
        <v>2.2990396246314049E-5</v>
      </c>
      <c r="BF152" s="33">
        <v>379</v>
      </c>
    </row>
    <row r="153" spans="1:58">
      <c r="A153" s="7">
        <v>152</v>
      </c>
      <c r="C153" s="11" t="s">
        <v>4</v>
      </c>
      <c r="D153" s="11" t="s">
        <v>8</v>
      </c>
      <c r="E153" s="11" t="s">
        <v>12</v>
      </c>
      <c r="F153" s="11" t="s">
        <v>21</v>
      </c>
      <c r="G153" s="11" t="s">
        <v>38</v>
      </c>
      <c r="H153" s="15" t="s">
        <v>197</v>
      </c>
      <c r="I153" s="11" t="s">
        <v>590</v>
      </c>
      <c r="J153" s="11">
        <v>71219000</v>
      </c>
      <c r="K153" s="11">
        <v>71219</v>
      </c>
      <c r="L153" s="12">
        <v>39448</v>
      </c>
      <c r="M153" s="12">
        <v>40607.109375</v>
      </c>
      <c r="P153" s="20">
        <v>0</v>
      </c>
      <c r="Q153" s="20">
        <v>0</v>
      </c>
      <c r="S153" s="20">
        <v>0</v>
      </c>
      <c r="U153" s="20">
        <v>0</v>
      </c>
      <c r="V153" s="21">
        <v>0</v>
      </c>
      <c r="W153" s="21">
        <v>0</v>
      </c>
      <c r="X153" s="21">
        <v>0</v>
      </c>
      <c r="Y153" s="21">
        <v>0</v>
      </c>
      <c r="Z153" s="51">
        <f>bv_affected*V153+bv_idpcumul*W153+bv_htotalimput*X153+bv_hpartialimput*Y153</f>
        <v>0</v>
      </c>
      <c r="AA153" s="51">
        <f>100 * Z153 / MAX(magnitudescore)</f>
        <v>0</v>
      </c>
      <c r="AC153" s="23">
        <v>0</v>
      </c>
      <c r="AD153" s="23">
        <v>0</v>
      </c>
      <c r="AE153" s="23">
        <v>0</v>
      </c>
      <c r="AF153" s="23">
        <v>0</v>
      </c>
      <c r="AG153" s="23">
        <v>0</v>
      </c>
      <c r="AH153" s="23">
        <v>0</v>
      </c>
      <c r="AI153" s="23">
        <v>0</v>
      </c>
      <c r="AJ153" s="23">
        <v>0</v>
      </c>
      <c r="AK153" s="76">
        <f>bv_rimputAffect*AH153+bv_ratioIDP*AI153+bv_rimputDamaged*AJ153</f>
        <v>0</v>
      </c>
      <c r="AL153" s="76">
        <f>100 * AK153 / MAX(intensityscore)</f>
        <v>0</v>
      </c>
      <c r="AN153" s="25">
        <v>6.1280000954866409E-2</v>
      </c>
      <c r="AO153" s="25">
        <v>4.7634547809138894E-4</v>
      </c>
      <c r="AP153" s="25">
        <v>1.7539585870889158</v>
      </c>
      <c r="AQ153" s="25">
        <v>4.9060938181355596E-4</v>
      </c>
      <c r="AR153" s="80">
        <f>bv_poverty*AO153+bv_TotalUW_Pc*AQ153</f>
        <v>4.8228782038204374E-4</v>
      </c>
      <c r="AS153" s="80">
        <f xml:space="preserve"> 100 * AR153 / MAX(preexistscore)</f>
        <v>7.1727513801125493</v>
      </c>
      <c r="AU153" s="78">
        <f>AA153*AL153*AS153</f>
        <v>0</v>
      </c>
      <c r="AV153" s="78">
        <f>100 * AU153 / MAX(UnmetNeedsMuliplic)</f>
        <v>0</v>
      </c>
      <c r="AW153" s="28" t="str">
        <f>IF(AV153&gt;0,LOG10(AV153),"")</f>
        <v/>
      </c>
      <c r="AX153" s="29">
        <f>RANK(AV153,UnmetNeedsMax100,0)</f>
        <v>371</v>
      </c>
      <c r="AY153" s="28">
        <f>IF(PERCENTRANK(UnmetNeedsMuliplic,AU153)&lt;0.95,AU153, PERCENTILE(UnmetNeedsMuliplic,0.95))</f>
        <v>0</v>
      </c>
      <c r="AZ153" s="28">
        <f xml:space="preserve"> 100 *AY153 / MAX(NeedsWinsor5High)</f>
        <v>0</v>
      </c>
      <c r="BA153" s="28">
        <v>9.9999997764825821E-3</v>
      </c>
      <c r="BC153" s="34">
        <v>1</v>
      </c>
      <c r="BD153" s="35">
        <v>6.1280000954866409E-4</v>
      </c>
      <c r="BE153" s="35">
        <v>3.2602492865407839E-6</v>
      </c>
      <c r="BF153" s="33">
        <v>408</v>
      </c>
    </row>
    <row r="154" spans="1:58">
      <c r="A154" s="7">
        <v>153</v>
      </c>
      <c r="C154" s="11" t="s">
        <v>4</v>
      </c>
      <c r="D154" s="11" t="s">
        <v>8</v>
      </c>
      <c r="E154" s="11" t="s">
        <v>12</v>
      </c>
      <c r="F154" s="11" t="s">
        <v>21</v>
      </c>
      <c r="G154" s="11" t="s">
        <v>38</v>
      </c>
      <c r="H154" s="15" t="s">
        <v>198</v>
      </c>
      <c r="I154" s="11" t="s">
        <v>591</v>
      </c>
      <c r="J154" s="11">
        <v>71220000</v>
      </c>
      <c r="K154" s="11">
        <v>71220</v>
      </c>
      <c r="L154" s="12">
        <v>15166</v>
      </c>
      <c r="M154" s="12">
        <v>15611.625</v>
      </c>
      <c r="P154" s="20">
        <v>15166</v>
      </c>
      <c r="Q154" s="20">
        <v>18</v>
      </c>
      <c r="R154" s="20">
        <v>2</v>
      </c>
      <c r="S154" s="20">
        <v>2</v>
      </c>
      <c r="T154" s="20">
        <v>2</v>
      </c>
      <c r="U154" s="20">
        <v>2</v>
      </c>
      <c r="V154" s="21">
        <v>1.1254986748099327E-3</v>
      </c>
      <c r="W154" s="21">
        <v>3.4985848742508097E-6</v>
      </c>
      <c r="X154" s="21">
        <v>3.7190136481513036E-6</v>
      </c>
      <c r="Y154" s="21">
        <v>3.5887828744307626E-6</v>
      </c>
      <c r="Z154" s="51">
        <f>bv_affected*V154+bv_idpcumul*W154+bv_htotalimput*X154+bv_hpartialimput*Y154</f>
        <v>3.8673543017475826E-4</v>
      </c>
      <c r="AA154" s="51">
        <f>100 * Z154 / MAX(magnitudescore)</f>
        <v>0.89941297575293933</v>
      </c>
      <c r="AC154" s="23">
        <v>0.97145998477935791</v>
      </c>
      <c r="AD154" s="23">
        <v>1.152987009845674E-3</v>
      </c>
      <c r="AE154" s="23">
        <v>1.2100000167265534E-3</v>
      </c>
      <c r="AF154" s="23">
        <v>0.97145998477935791</v>
      </c>
      <c r="AG154" s="23">
        <v>1.2100000167265534E-3</v>
      </c>
      <c r="AH154" s="23">
        <v>3.2157271634787321E-3</v>
      </c>
      <c r="AI154" s="23">
        <v>8.6456266217282973E-6</v>
      </c>
      <c r="AJ154" s="23">
        <v>7.9619339885539375E-6</v>
      </c>
      <c r="AK154" s="76">
        <f>bv_rimputAffect*AH154+bv_ratioIDP*AI154+bv_rimputDamaged*AJ154</f>
        <v>8.3515524010745125E-4</v>
      </c>
      <c r="AL154" s="76">
        <f>100 * AK154 / MAX(intensityscore)</f>
        <v>12.680687861224222</v>
      </c>
      <c r="AN154" s="25">
        <v>0.20979000627994537</v>
      </c>
      <c r="AO154" s="25">
        <v>1.6307525802403688E-3</v>
      </c>
      <c r="AP154" s="25">
        <v>8.1041968162083933</v>
      </c>
      <c r="AQ154" s="25">
        <v>2.2668694145977497E-3</v>
      </c>
      <c r="AR154" s="80">
        <f>bv_poverty*AO154+bv_TotalUW_Pc*AQ154</f>
        <v>1.8957588534336538E-3</v>
      </c>
      <c r="AS154" s="80">
        <f xml:space="preserve"> 100 * AR154 / MAX(preexistscore)</f>
        <v>28.194381773015412</v>
      </c>
      <c r="AU154" s="78">
        <f>AA154*AL154*AS154</f>
        <v>321.56186388569716</v>
      </c>
      <c r="AV154" s="78">
        <f>100 * AU154 / MAX(UnmetNeedsMuliplic)</f>
        <v>0.10924481157082469</v>
      </c>
      <c r="AW154" s="28">
        <f>IF(AV154&gt;0,LOG10(AV154),"")</f>
        <v>-0.96159918007533041</v>
      </c>
      <c r="AX154" s="29">
        <f>RANK(AV154,UnmetNeedsMax100,0)</f>
        <v>326</v>
      </c>
      <c r="AY154" s="28">
        <f>IF(PERCENTRANK(UnmetNeedsMuliplic,AU154)&lt;0.95,AU154, PERCENTILE(UnmetNeedsMuliplic,0.95))</f>
        <v>321.56186388569716</v>
      </c>
      <c r="AZ154" s="28">
        <f xml:space="preserve"> 100 *AY154 / MAX(NeedsWinsor5High)</f>
        <v>0.6272337409959815</v>
      </c>
      <c r="BA154" s="28">
        <v>9.9999997764825821E-3</v>
      </c>
      <c r="BC154" s="34">
        <v>15166</v>
      </c>
      <c r="BD154" s="35">
        <v>31.816751480102539</v>
      </c>
      <c r="BE154" s="35">
        <v>0.16927306354045868</v>
      </c>
      <c r="BF154" s="33">
        <v>322</v>
      </c>
    </row>
    <row r="155" spans="1:58">
      <c r="A155" s="7">
        <v>154</v>
      </c>
      <c r="C155" s="11" t="s">
        <v>4</v>
      </c>
      <c r="D155" s="11" t="s">
        <v>8</v>
      </c>
      <c r="E155" s="11" t="s">
        <v>12</v>
      </c>
      <c r="F155" s="11" t="s">
        <v>21</v>
      </c>
      <c r="G155" s="11" t="s">
        <v>38</v>
      </c>
      <c r="H155" s="15" t="s">
        <v>199</v>
      </c>
      <c r="I155" s="11" t="s">
        <v>592</v>
      </c>
      <c r="J155" s="11">
        <v>71221000</v>
      </c>
      <c r="K155" s="11">
        <v>71221</v>
      </c>
      <c r="L155" s="12">
        <v>17580</v>
      </c>
      <c r="M155" s="12">
        <v>18096.556640625</v>
      </c>
      <c r="P155" s="20">
        <v>17580</v>
      </c>
      <c r="Q155" s="20">
        <v>677</v>
      </c>
      <c r="R155" s="20">
        <v>0</v>
      </c>
      <c r="S155" s="20">
        <v>0</v>
      </c>
      <c r="T155" s="20">
        <v>11</v>
      </c>
      <c r="U155" s="20">
        <v>11</v>
      </c>
      <c r="V155" s="21">
        <v>1.3046463718637824E-3</v>
      </c>
      <c r="W155" s="21">
        <v>1.315856643486768E-4</v>
      </c>
      <c r="X155" s="21">
        <v>0</v>
      </c>
      <c r="Y155" s="21">
        <v>1.9738305127248168E-5</v>
      </c>
      <c r="Z155" s="51">
        <f>bv_affected*V155+bv_idpcumul*W155+bv_htotalimput*X155+bv_hpartialimput*Y155</f>
        <v>4.7267574262805289E-4</v>
      </c>
      <c r="AA155" s="51">
        <f>100 * Z155 / MAX(magnitudescore)</f>
        <v>1.0992804461986305</v>
      </c>
      <c r="AC155" s="23">
        <v>0.97145998477935791</v>
      </c>
      <c r="AD155" s="23">
        <v>3.7410430610179901E-2</v>
      </c>
      <c r="AE155" s="23">
        <v>2.8800000436604023E-3</v>
      </c>
      <c r="AF155" s="23">
        <v>0.97145998477935791</v>
      </c>
      <c r="AG155" s="23">
        <v>2.8800000436604023E-3</v>
      </c>
      <c r="AH155" s="23">
        <v>3.2157271634787321E-3</v>
      </c>
      <c r="AI155" s="23">
        <v>2.8052058769389987E-4</v>
      </c>
      <c r="AJ155" s="23">
        <v>1.8950719095300883E-5</v>
      </c>
      <c r="AK155" s="76">
        <f>bv_rimputAffect*AH155+bv_ratioIDP*AI155+bv_rimputDamaged*AJ155</f>
        <v>9.3162108697797516E-4</v>
      </c>
      <c r="AL155" s="76">
        <f>100 * AK155 / MAX(intensityscore)</f>
        <v>14.14538955342265</v>
      </c>
      <c r="AN155" s="25">
        <v>0.23589000105857849</v>
      </c>
      <c r="AO155" s="25">
        <v>1.8336346838623285E-3</v>
      </c>
      <c r="AP155" s="25">
        <v>2.1364985163204748</v>
      </c>
      <c r="AQ155" s="25">
        <v>5.976117099635303E-4</v>
      </c>
      <c r="AR155" s="80">
        <f>bv_poverty*AO155+bv_TotalUW_Pc*AQ155</f>
        <v>1.3187075129360891E-3</v>
      </c>
      <c r="AS155" s="80">
        <f xml:space="preserve"> 100 * AR155 / MAX(preexistscore)</f>
        <v>19.612274524959751</v>
      </c>
      <c r="AU155" s="78">
        <f>AA155*AL155*AS155</f>
        <v>304.96596853903259</v>
      </c>
      <c r="AV155" s="78">
        <f>100 * AU155 / MAX(UnmetNeedsMuliplic)</f>
        <v>0.10360665710161203</v>
      </c>
      <c r="AW155" s="28">
        <f>IF(AV155&gt;0,LOG10(AV155),"")</f>
        <v>-0.98461233870651532</v>
      </c>
      <c r="AX155" s="29">
        <f>RANK(AV155,UnmetNeedsMax100,0)</f>
        <v>329</v>
      </c>
      <c r="AY155" s="28">
        <f>IF(PERCENTRANK(UnmetNeedsMuliplic,AU155)&lt;0.95,AU155, PERCENTILE(UnmetNeedsMuliplic,0.95))</f>
        <v>304.96596853903259</v>
      </c>
      <c r="AZ155" s="28">
        <f xml:space="preserve"> 100 *AY155 / MAX(NeedsWinsor5High)</f>
        <v>0.59486203684649186</v>
      </c>
      <c r="BA155" s="28">
        <v>9.9999997764825821E-3</v>
      </c>
      <c r="BC155" s="34">
        <v>17580</v>
      </c>
      <c r="BD155" s="35">
        <v>41.469459533691406</v>
      </c>
      <c r="BE155" s="35">
        <v>0.22062790393829346</v>
      </c>
      <c r="BF155" s="33">
        <v>311</v>
      </c>
    </row>
    <row r="156" spans="1:58">
      <c r="A156" s="7">
        <v>155</v>
      </c>
      <c r="C156" s="11" t="s">
        <v>4</v>
      </c>
      <c r="D156" s="11" t="s">
        <v>8</v>
      </c>
      <c r="E156" s="11" t="s">
        <v>12</v>
      </c>
      <c r="F156" s="11" t="s">
        <v>21</v>
      </c>
      <c r="G156" s="11" t="s">
        <v>38</v>
      </c>
      <c r="H156" s="15" t="s">
        <v>200</v>
      </c>
      <c r="I156" s="11" t="s">
        <v>593</v>
      </c>
      <c r="J156" s="11">
        <v>71222000</v>
      </c>
      <c r="K156" s="11">
        <v>71222</v>
      </c>
      <c r="L156" s="12">
        <v>23038</v>
      </c>
      <c r="M156" s="12">
        <v>23714.9296875</v>
      </c>
      <c r="P156" s="20">
        <v>0</v>
      </c>
      <c r="Q156" s="20">
        <v>0</v>
      </c>
      <c r="S156" s="20">
        <v>0</v>
      </c>
      <c r="U156" s="20">
        <v>0</v>
      </c>
      <c r="V156" s="21">
        <v>0</v>
      </c>
      <c r="W156" s="21">
        <v>0</v>
      </c>
      <c r="X156" s="21">
        <v>0</v>
      </c>
      <c r="Y156" s="21">
        <v>0</v>
      </c>
      <c r="Z156" s="51">
        <f>bv_affected*V156+bv_idpcumul*W156+bv_htotalimput*X156+bv_hpartialimput*Y156</f>
        <v>0</v>
      </c>
      <c r="AA156" s="51">
        <f>100 * Z156 / MAX(magnitudescore)</f>
        <v>0</v>
      </c>
      <c r="AC156" s="23">
        <v>0</v>
      </c>
      <c r="AD156" s="23">
        <v>0</v>
      </c>
      <c r="AE156" s="23">
        <v>0</v>
      </c>
      <c r="AF156" s="23">
        <v>0</v>
      </c>
      <c r="AG156" s="23">
        <v>0</v>
      </c>
      <c r="AH156" s="23">
        <v>0</v>
      </c>
      <c r="AI156" s="23">
        <v>0</v>
      </c>
      <c r="AJ156" s="23">
        <v>0</v>
      </c>
      <c r="AK156" s="76">
        <f>bv_rimputAffect*AH156+bv_ratioIDP*AI156+bv_rimputDamaged*AJ156</f>
        <v>0</v>
      </c>
      <c r="AL156" s="76">
        <f>100 * AK156 / MAX(intensityscore)</f>
        <v>0</v>
      </c>
      <c r="AN156" s="25">
        <v>0.15536999702453613</v>
      </c>
      <c r="AO156" s="25">
        <v>1.2077316641807556E-3</v>
      </c>
      <c r="AP156" s="25">
        <v>3.1681144609095555</v>
      </c>
      <c r="AQ156" s="25">
        <v>8.8617065921425819E-4</v>
      </c>
      <c r="AR156" s="80">
        <f>bv_poverty*AO156+bv_TotalUW_Pc*AQ156</f>
        <v>1.073769349511713E-3</v>
      </c>
      <c r="AS156" s="80">
        <f xml:space="preserve"> 100 * AR156 / MAX(preexistscore)</f>
        <v>15.969469387660792</v>
      </c>
      <c r="AU156" s="78">
        <f>AA156*AL156*AS156</f>
        <v>0</v>
      </c>
      <c r="AV156" s="78">
        <f>100 * AU156 / MAX(UnmetNeedsMuliplic)</f>
        <v>0</v>
      </c>
      <c r="AW156" s="28" t="str">
        <f>IF(AV156&gt;0,LOG10(AV156),"")</f>
        <v/>
      </c>
      <c r="AX156" s="29">
        <f>RANK(AV156,UnmetNeedsMax100,0)</f>
        <v>371</v>
      </c>
      <c r="AY156" s="28">
        <f>IF(PERCENTRANK(UnmetNeedsMuliplic,AU156)&lt;0.95,AU156, PERCENTILE(UnmetNeedsMuliplic,0.95))</f>
        <v>0</v>
      </c>
      <c r="AZ156" s="28">
        <f xml:space="preserve"> 100 *AY156 / MAX(NeedsWinsor5High)</f>
        <v>0</v>
      </c>
      <c r="BA156" s="28">
        <v>9.9999997764825821E-3</v>
      </c>
      <c r="BC156" s="34">
        <v>1</v>
      </c>
      <c r="BD156" s="35">
        <v>1.5536999562755227E-3</v>
      </c>
      <c r="BE156" s="35">
        <v>8.26607174531091E-6</v>
      </c>
      <c r="BF156" s="33">
        <v>399</v>
      </c>
    </row>
    <row r="157" spans="1:58">
      <c r="A157" s="7">
        <v>156</v>
      </c>
      <c r="C157" s="11" t="s">
        <v>4</v>
      </c>
      <c r="D157" s="11" t="s">
        <v>8</v>
      </c>
      <c r="E157" s="11" t="s">
        <v>12</v>
      </c>
      <c r="F157" s="11" t="s">
        <v>21</v>
      </c>
      <c r="G157" s="11" t="s">
        <v>38</v>
      </c>
      <c r="H157" s="15" t="s">
        <v>201</v>
      </c>
      <c r="I157" s="11" t="s">
        <v>594</v>
      </c>
      <c r="J157" s="11">
        <v>71223000</v>
      </c>
      <c r="K157" s="11">
        <v>71223</v>
      </c>
      <c r="L157" s="12">
        <v>31789</v>
      </c>
      <c r="M157" s="12">
        <v>32723.0625</v>
      </c>
      <c r="N157" s="13">
        <v>148.54300000000001</v>
      </c>
      <c r="P157" s="20">
        <v>31789</v>
      </c>
      <c r="Q157" s="20">
        <v>5798</v>
      </c>
      <c r="R157" s="20">
        <v>0</v>
      </c>
      <c r="S157" s="20">
        <v>0</v>
      </c>
      <c r="T157" s="20">
        <v>13</v>
      </c>
      <c r="U157" s="20">
        <v>13</v>
      </c>
      <c r="V157" s="21">
        <v>2.3591243661940098E-3</v>
      </c>
      <c r="W157" s="21">
        <v>1.1269330279901624E-3</v>
      </c>
      <c r="X157" s="21">
        <v>0</v>
      </c>
      <c r="Y157" s="21">
        <v>2.3327089365920983E-5</v>
      </c>
      <c r="Z157" s="51">
        <f>bv_affected*V157+bv_idpcumul*W157+bv_htotalimput*X157+bv_hpartialimput*Y157</f>
        <v>9.9926193750816332E-4</v>
      </c>
      <c r="AA157" s="51">
        <f>100 * Z157 / MAX(magnitudescore)</f>
        <v>2.3239379758010212</v>
      </c>
      <c r="AC157" s="23">
        <v>0.97145998477935791</v>
      </c>
      <c r="AD157" s="23">
        <v>0.17718391120433807</v>
      </c>
      <c r="AE157" s="23">
        <v>1.879999996162951E-3</v>
      </c>
      <c r="AF157" s="23">
        <v>0.97145998477935791</v>
      </c>
      <c r="AG157" s="23">
        <v>1.879999996162951E-3</v>
      </c>
      <c r="AH157" s="23">
        <v>3.2157271634787321E-3</v>
      </c>
      <c r="AI157" s="23">
        <v>1.328606391325593E-3</v>
      </c>
      <c r="AJ157" s="23">
        <v>1.2370607691991609E-5</v>
      </c>
      <c r="AK157" s="76">
        <f>bv_rimputAffect*AH157+bv_ratioIDP*AI157+bv_rimputDamaged*AJ157</f>
        <v>1.2837417405337874E-3</v>
      </c>
      <c r="AL157" s="76">
        <f>100 * AK157 / MAX(intensityscore)</f>
        <v>19.49185914709609</v>
      </c>
      <c r="AN157" s="25">
        <v>0.24192999303340912</v>
      </c>
      <c r="AO157" s="25">
        <v>1.8805850995704532E-3</v>
      </c>
      <c r="AP157" s="25">
        <v>9.8327074086719026</v>
      </c>
      <c r="AQ157" s="25">
        <v>2.7503606397658587E-3</v>
      </c>
      <c r="AR157" s="80">
        <f>bv_poverty*AO157+bv_TotalUW_Pc*AQ157</f>
        <v>2.2429335896158595E-3</v>
      </c>
      <c r="AS157" s="80">
        <f xml:space="preserve"> 100 * AR157 / MAX(preexistscore)</f>
        <v>33.357684603508865</v>
      </c>
      <c r="AU157" s="78">
        <f>AA157*AL157*AS157</f>
        <v>1511.0321170752918</v>
      </c>
      <c r="AV157" s="78">
        <f>100 * AU157 / MAX(UnmetNeedsMuliplic)</f>
        <v>0.51334575845732577</v>
      </c>
      <c r="AW157" s="28">
        <f>IF(AV157&gt;0,LOG10(AV157),"")</f>
        <v>-0.28959002200498873</v>
      </c>
      <c r="AX157" s="29">
        <f>RANK(AV157,UnmetNeedsMax100,0)</f>
        <v>230</v>
      </c>
      <c r="AY157" s="28">
        <f>IF(PERCENTRANK(UnmetNeedsMuliplic,AU157)&lt;0.95,AU157, PERCENTILE(UnmetNeedsMuliplic,0.95))</f>
        <v>1511.0321170752918</v>
      </c>
      <c r="AZ157" s="28">
        <f xml:space="preserve"> 100 *AY157 / MAX(NeedsWinsor5High)</f>
        <v>2.9473965479162318</v>
      </c>
      <c r="BA157" s="28">
        <v>9.9999997764825821E-3</v>
      </c>
      <c r="BC157" s="34">
        <v>31789</v>
      </c>
      <c r="BD157" s="35">
        <v>76.907127380371094</v>
      </c>
      <c r="BE157" s="35">
        <v>0.40916511416435242</v>
      </c>
      <c r="BF157" s="33">
        <v>262</v>
      </c>
    </row>
    <row r="158" spans="1:58">
      <c r="A158" s="7">
        <v>157</v>
      </c>
      <c r="C158" s="11" t="s">
        <v>4</v>
      </c>
      <c r="D158" s="11" t="s">
        <v>8</v>
      </c>
      <c r="E158" s="11" t="s">
        <v>12</v>
      </c>
      <c r="F158" s="11" t="s">
        <v>21</v>
      </c>
      <c r="G158" s="11" t="s">
        <v>38</v>
      </c>
      <c r="H158" s="15" t="s">
        <v>202</v>
      </c>
      <c r="I158" s="11" t="s">
        <v>595</v>
      </c>
      <c r="J158" s="11">
        <v>71224000</v>
      </c>
      <c r="K158" s="11">
        <v>71224</v>
      </c>
      <c r="L158" s="12">
        <v>43291</v>
      </c>
      <c r="M158" s="12">
        <v>44563.02734375</v>
      </c>
      <c r="N158" s="13">
        <v>128.46600000000001</v>
      </c>
      <c r="P158" s="20">
        <v>43291</v>
      </c>
      <c r="Q158" s="20">
        <v>7771</v>
      </c>
      <c r="R158" s="20">
        <v>30</v>
      </c>
      <c r="S158" s="20">
        <v>30</v>
      </c>
      <c r="T158" s="20">
        <v>0</v>
      </c>
      <c r="U158" s="20">
        <v>0</v>
      </c>
      <c r="V158" s="21">
        <v>3.2127103768289089E-3</v>
      </c>
      <c r="W158" s="21">
        <v>1.5104168560355902E-3</v>
      </c>
      <c r="X158" s="21">
        <v>5.5785203585401177E-5</v>
      </c>
      <c r="Y158" s="21">
        <v>0</v>
      </c>
      <c r="Z158" s="51">
        <f>bv_affected*V158+bv_idpcumul*W158+bv_htotalimput*X158+bv_hpartialimput*Y158</f>
        <v>1.3609247943357334E-3</v>
      </c>
      <c r="AA158" s="51">
        <f>100 * Z158 / MAX(magnitudescore)</f>
        <v>3.1650408096727571</v>
      </c>
      <c r="AC158" s="23">
        <v>0.97145998477935791</v>
      </c>
      <c r="AD158" s="23">
        <v>0.17438222467899323</v>
      </c>
      <c r="AE158" s="23">
        <v>3.1900000758469105E-3</v>
      </c>
      <c r="AF158" s="23">
        <v>0.97145998477935791</v>
      </c>
      <c r="AG158" s="23">
        <v>3.1900000758469105E-3</v>
      </c>
      <c r="AH158" s="23">
        <v>3.2157271634787321E-3</v>
      </c>
      <c r="AI158" s="23">
        <v>1.3075980823487043E-3</v>
      </c>
      <c r="AJ158" s="23">
        <v>2.0990553821320646E-5</v>
      </c>
      <c r="AK158" s="76">
        <f>bv_rimputAffect*AH158+bv_ratioIDP*AI158+bv_rimputDamaged*AJ158</f>
        <v>1.2801103001975206E-3</v>
      </c>
      <c r="AL158" s="76">
        <f>100 * AK158 / MAX(intensityscore)</f>
        <v>19.436720701955117</v>
      </c>
      <c r="AN158" s="25">
        <v>0.32227000594139099</v>
      </c>
      <c r="AO158" s="25">
        <v>2.5050889234989882E-3</v>
      </c>
      <c r="AP158" s="25">
        <v>1.1473565804274466</v>
      </c>
      <c r="AQ158" s="25">
        <v>3.2093340996652842E-4</v>
      </c>
      <c r="AR158" s="80">
        <f>bv_poverty*AO158+bv_TotalUW_Pc*AQ158</f>
        <v>1.5951697365613655E-3</v>
      </c>
      <c r="AS158" s="80">
        <f xml:space="preserve"> 100 * AR158 / MAX(preexistscore)</f>
        <v>23.723916395754575</v>
      </c>
      <c r="AU158" s="78">
        <f>AA158*AL158*AS158</f>
        <v>1459.4482263755226</v>
      </c>
      <c r="AV158" s="78">
        <f>100 * AU158 / MAX(UnmetNeedsMuliplic)</f>
        <v>0.49582106709159396</v>
      </c>
      <c r="AW158" s="28">
        <f>IF(AV158&gt;0,LOG10(AV158),"")</f>
        <v>-0.30467502430629317</v>
      </c>
      <c r="AX158" s="29">
        <f>RANK(AV158,UnmetNeedsMax100,0)</f>
        <v>235</v>
      </c>
      <c r="AY158" s="28">
        <f>IF(PERCENTRANK(UnmetNeedsMuliplic,AU158)&lt;0.95,AU158, PERCENTILE(UnmetNeedsMuliplic,0.95))</f>
        <v>1459.4482263755226</v>
      </c>
      <c r="AZ158" s="28">
        <f xml:space="preserve"> 100 *AY158 / MAX(NeedsWinsor5High)</f>
        <v>2.8467777856420926</v>
      </c>
      <c r="BA158" s="28">
        <v>9.9999997764825821E-3</v>
      </c>
      <c r="BC158" s="34">
        <v>43291</v>
      </c>
      <c r="BD158" s="35">
        <v>139.51390075683594</v>
      </c>
      <c r="BE158" s="35">
        <v>0.74224883317947388</v>
      </c>
      <c r="BF158" s="33">
        <v>214</v>
      </c>
    </row>
    <row r="159" spans="1:58">
      <c r="A159" s="7">
        <v>158</v>
      </c>
      <c r="C159" s="11" t="s">
        <v>4</v>
      </c>
      <c r="D159" s="11" t="s">
        <v>8</v>
      </c>
      <c r="E159" s="11" t="s">
        <v>12</v>
      </c>
      <c r="F159" s="11" t="s">
        <v>21</v>
      </c>
      <c r="G159" s="11" t="s">
        <v>38</v>
      </c>
      <c r="H159" s="15" t="s">
        <v>203</v>
      </c>
      <c r="I159" s="11" t="s">
        <v>596</v>
      </c>
      <c r="J159" s="11">
        <v>71225000</v>
      </c>
      <c r="K159" s="11">
        <v>71225</v>
      </c>
      <c r="L159" s="12">
        <v>32566</v>
      </c>
      <c r="M159" s="12">
        <v>33522.89453125</v>
      </c>
      <c r="N159" s="13">
        <v>158.809</v>
      </c>
      <c r="P159" s="20">
        <v>32566</v>
      </c>
      <c r="Q159" s="20">
        <v>1709</v>
      </c>
      <c r="R159" s="20">
        <v>0</v>
      </c>
      <c r="S159" s="20">
        <v>0</v>
      </c>
      <c r="T159" s="20">
        <v>0</v>
      </c>
      <c r="U159" s="20">
        <v>0</v>
      </c>
      <c r="V159" s="21">
        <v>2.4167869705706835E-3</v>
      </c>
      <c r="W159" s="21">
        <v>3.3217118470929563E-4</v>
      </c>
      <c r="X159" s="21">
        <v>0</v>
      </c>
      <c r="Y159" s="21">
        <v>0</v>
      </c>
      <c r="Z159" s="51">
        <f>bv_affected*V159+bv_idpcumul*W159+bv_htotalimput*X159+bv_hpartialimput*Y159</f>
        <v>8.8057281846704429E-4</v>
      </c>
      <c r="AA159" s="51">
        <f>100 * Z159 / MAX(magnitudescore)</f>
        <v>2.0479080974471575</v>
      </c>
      <c r="AC159" s="23">
        <v>0.97145998477935791</v>
      </c>
      <c r="AD159" s="23">
        <v>5.0980083644390106E-2</v>
      </c>
      <c r="AE159" s="23">
        <v>0</v>
      </c>
      <c r="AF159" s="23">
        <v>0.97145998477935791</v>
      </c>
      <c r="AG159" s="23">
        <v>0</v>
      </c>
      <c r="AH159" s="23">
        <v>3.2157271634787321E-3</v>
      </c>
      <c r="AI159" s="23">
        <v>3.8227209006436169E-4</v>
      </c>
      <c r="AJ159" s="23">
        <v>0</v>
      </c>
      <c r="AK159" s="76">
        <f>bv_rimputAffect*AH159+bv_ratioIDP*AI159+bv_rimputDamaged*AJ159</f>
        <v>9.5841356523160347E-4</v>
      </c>
      <c r="AL159" s="76">
        <f>100 * AK159 / MAX(intensityscore)</f>
        <v>14.552196620476659</v>
      </c>
      <c r="AN159" s="25">
        <v>0.1934799998998642</v>
      </c>
      <c r="AO159" s="25">
        <v>1.5039705904200673E-3</v>
      </c>
      <c r="AP159" s="25">
        <v>1.9191919191919191</v>
      </c>
      <c r="AQ159" s="25">
        <v>5.3682771977037191E-4</v>
      </c>
      <c r="AR159" s="80">
        <f>bv_poverty*AO159+bv_TotalUW_Pc*AQ159</f>
        <v>1.1010588705074043E-3</v>
      </c>
      <c r="AS159" s="80">
        <f xml:space="preserve"> 100 * AR159 / MAX(preexistscore)</f>
        <v>16.375328588561612</v>
      </c>
      <c r="AU159" s="78">
        <f>AA159*AL159*AS159</f>
        <v>488.01035865315555</v>
      </c>
      <c r="AV159" s="78">
        <f>100 * AU159 / MAX(UnmetNeedsMuliplic)</f>
        <v>0.16579266904182743</v>
      </c>
      <c r="AW159" s="28">
        <f>IF(AV159&gt;0,LOG10(AV159),"")</f>
        <v>-0.78043467683200762</v>
      </c>
      <c r="AX159" s="29">
        <f>RANK(AV159,UnmetNeedsMax100,0)</f>
        <v>314</v>
      </c>
      <c r="AY159" s="28">
        <f>IF(PERCENTRANK(UnmetNeedsMuliplic,AU159)&lt;0.95,AU159, PERCENTILE(UnmetNeedsMuliplic,0.95))</f>
        <v>488.01035865315555</v>
      </c>
      <c r="AZ159" s="28">
        <f xml:space="preserve"> 100 *AY159 / MAX(NeedsWinsor5High)</f>
        <v>0.95190567439805274</v>
      </c>
      <c r="BA159" s="28">
        <v>9.9999997764825821E-3</v>
      </c>
      <c r="BC159" s="34">
        <v>32566</v>
      </c>
      <c r="BD159" s="35">
        <v>63.008693695068359</v>
      </c>
      <c r="BE159" s="35">
        <v>0.33522200584411621</v>
      </c>
      <c r="BF159" s="33">
        <v>279</v>
      </c>
    </row>
    <row r="160" spans="1:58">
      <c r="A160" s="7">
        <v>159</v>
      </c>
      <c r="C160" s="11" t="s">
        <v>4</v>
      </c>
      <c r="D160" s="11" t="s">
        <v>8</v>
      </c>
      <c r="E160" s="11" t="s">
        <v>12</v>
      </c>
      <c r="F160" s="11" t="s">
        <v>21</v>
      </c>
      <c r="G160" s="11" t="s">
        <v>38</v>
      </c>
      <c r="H160" s="15" t="s">
        <v>204</v>
      </c>
      <c r="I160" s="11" t="s">
        <v>597</v>
      </c>
      <c r="J160" s="11">
        <v>71226000</v>
      </c>
      <c r="K160" s="11">
        <v>71226</v>
      </c>
      <c r="L160" s="12">
        <v>27788</v>
      </c>
      <c r="M160" s="12">
        <v>28604.5</v>
      </c>
      <c r="P160" s="20">
        <v>0</v>
      </c>
      <c r="Q160" s="20">
        <v>0</v>
      </c>
      <c r="S160" s="20">
        <v>0</v>
      </c>
      <c r="U160" s="20">
        <v>0</v>
      </c>
      <c r="V160" s="21">
        <v>0</v>
      </c>
      <c r="W160" s="21">
        <v>0</v>
      </c>
      <c r="X160" s="21">
        <v>0</v>
      </c>
      <c r="Y160" s="21">
        <v>0</v>
      </c>
      <c r="Z160" s="51">
        <f>bv_affected*V160+bv_idpcumul*W160+bv_htotalimput*X160+bv_hpartialimput*Y160</f>
        <v>0</v>
      </c>
      <c r="AA160" s="51">
        <f>100 * Z160 / MAX(magnitudescore)</f>
        <v>0</v>
      </c>
      <c r="AC160" s="23">
        <v>0</v>
      </c>
      <c r="AD160" s="23">
        <v>0</v>
      </c>
      <c r="AE160" s="23">
        <v>0</v>
      </c>
      <c r="AF160" s="23">
        <v>0</v>
      </c>
      <c r="AG160" s="23">
        <v>0</v>
      </c>
      <c r="AH160" s="23">
        <v>0</v>
      </c>
      <c r="AI160" s="23">
        <v>0</v>
      </c>
      <c r="AJ160" s="23">
        <v>0</v>
      </c>
      <c r="AK160" s="76">
        <f>bv_rimputAffect*AH160+bv_ratioIDP*AI160+bv_rimputDamaged*AJ160</f>
        <v>0</v>
      </c>
      <c r="AL160" s="76">
        <f>100 * AK160 / MAX(intensityscore)</f>
        <v>0</v>
      </c>
      <c r="AN160" s="25">
        <v>0.53117001056671143</v>
      </c>
      <c r="AO160" s="25">
        <v>4.1289231739938259E-3</v>
      </c>
      <c r="AP160" s="25">
        <v>11.905432029271038</v>
      </c>
      <c r="AQ160" s="25">
        <v>3.3301336225122213E-3</v>
      </c>
      <c r="AR160" s="80">
        <f>bv_poverty*AO160+bv_TotalUW_Pc*AQ160</f>
        <v>3.7961474468465898E-3</v>
      </c>
      <c r="AS160" s="80">
        <f xml:space="preserve"> 100 * AR160 / MAX(preexistscore)</f>
        <v>56.457618641313253</v>
      </c>
      <c r="AU160" s="78">
        <f>AA160*AL160*AS160</f>
        <v>0</v>
      </c>
      <c r="AV160" s="78">
        <f>100 * AU160 / MAX(UnmetNeedsMuliplic)</f>
        <v>0</v>
      </c>
      <c r="AW160" s="28" t="str">
        <f>IF(AV160&gt;0,LOG10(AV160),"")</f>
        <v/>
      </c>
      <c r="AX160" s="29">
        <f>RANK(AV160,UnmetNeedsMax100,0)</f>
        <v>371</v>
      </c>
      <c r="AY160" s="28">
        <f>IF(PERCENTRANK(UnmetNeedsMuliplic,AU160)&lt;0.95,AU160, PERCENTILE(UnmetNeedsMuliplic,0.95))</f>
        <v>0</v>
      </c>
      <c r="AZ160" s="28">
        <f xml:space="preserve"> 100 *AY160 / MAX(NeedsWinsor5High)</f>
        <v>0</v>
      </c>
      <c r="BA160" s="28">
        <v>9.9999997764825821E-3</v>
      </c>
      <c r="BC160" s="34">
        <v>1</v>
      </c>
      <c r="BD160" s="35">
        <v>5.3117000497877598E-3</v>
      </c>
      <c r="BE160" s="35">
        <v>2.8259571990929544E-5</v>
      </c>
      <c r="BF160" s="33">
        <v>377</v>
      </c>
    </row>
    <row r="161" spans="1:58">
      <c r="A161" s="7">
        <v>160</v>
      </c>
      <c r="C161" s="11" t="s">
        <v>4</v>
      </c>
      <c r="D161" s="11" t="s">
        <v>8</v>
      </c>
      <c r="E161" s="11" t="s">
        <v>12</v>
      </c>
      <c r="F161" s="11" t="s">
        <v>21</v>
      </c>
      <c r="G161" s="11" t="s">
        <v>38</v>
      </c>
      <c r="H161" s="15" t="s">
        <v>205</v>
      </c>
      <c r="I161" s="11" t="s">
        <v>598</v>
      </c>
      <c r="J161" s="11">
        <v>71227000</v>
      </c>
      <c r="K161" s="11">
        <v>71227</v>
      </c>
      <c r="L161" s="12">
        <v>11985</v>
      </c>
      <c r="M161" s="12">
        <v>12337.1572265625</v>
      </c>
      <c r="P161" s="20">
        <v>11985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1">
        <v>8.8943046284839511E-4</v>
      </c>
      <c r="W161" s="21">
        <v>0</v>
      </c>
      <c r="X161" s="21">
        <v>0</v>
      </c>
      <c r="Y161" s="21">
        <v>0</v>
      </c>
      <c r="Z161" s="51">
        <f>bv_affected*V161+bv_idpcumul*W161+bv_htotalimput*X161+bv_hpartialimput*Y161</f>
        <v>3.0374050306272693E-4</v>
      </c>
      <c r="AA161" s="51">
        <f>100 * Z161 / MAX(magnitudescore)</f>
        <v>0.7063954538452647</v>
      </c>
      <c r="AC161" s="23">
        <v>0.97145998477935791</v>
      </c>
      <c r="AD161" s="23">
        <v>0</v>
      </c>
      <c r="AE161" s="23">
        <v>0</v>
      </c>
      <c r="AF161" s="23">
        <v>0.97145998477935791</v>
      </c>
      <c r="AG161" s="23">
        <v>0</v>
      </c>
      <c r="AH161" s="23">
        <v>3.2157271634787321E-3</v>
      </c>
      <c r="AI161" s="23">
        <v>0</v>
      </c>
      <c r="AJ161" s="23">
        <v>0</v>
      </c>
      <c r="AK161" s="76">
        <f>bv_rimputAffect*AH161+bv_ratioIDP*AI161+bv_rimputDamaged*AJ161</f>
        <v>8.2901446274481706E-4</v>
      </c>
      <c r="AL161" s="76">
        <f>100 * AK161 / MAX(intensityscore)</f>
        <v>12.587448572022353</v>
      </c>
      <c r="AN161" s="25">
        <v>0.16256999969482422</v>
      </c>
      <c r="AO161" s="25">
        <v>1.2636991450563073E-3</v>
      </c>
      <c r="AP161" s="25">
        <v>6.8639053254437865</v>
      </c>
      <c r="AQ161" s="25">
        <v>1.9199405796825886E-3</v>
      </c>
      <c r="AR161" s="80">
        <f>bv_poverty*AO161+bv_TotalUW_Pc*AQ161</f>
        <v>1.5370893267216161E-3</v>
      </c>
      <c r="AS161" s="80">
        <f xml:space="preserve"> 100 * AR161 / MAX(preexistscore)</f>
        <v>22.860124439520725</v>
      </c>
      <c r="AU161" s="78">
        <f>AA161*AL161*AS161</f>
        <v>203.26574445449896</v>
      </c>
      <c r="AV161" s="78">
        <f>100 * AU161 / MAX(UnmetNeedsMuliplic)</f>
        <v>6.9055850353039447E-2</v>
      </c>
      <c r="AW161" s="28">
        <f>IF(AV161&gt;0,LOG10(AV161),"")</f>
        <v>-1.1607995224667693</v>
      </c>
      <c r="AX161" s="29">
        <f>RANK(AV161,UnmetNeedsMax100,0)</f>
        <v>340</v>
      </c>
      <c r="AY161" s="28">
        <f>IF(PERCENTRANK(UnmetNeedsMuliplic,AU161)&lt;0.95,AU161, PERCENTILE(UnmetNeedsMuliplic,0.95))</f>
        <v>203.26574445449896</v>
      </c>
      <c r="AZ161" s="28">
        <f xml:space="preserve"> 100 *AY161 / MAX(NeedsWinsor5High)</f>
        <v>0.39648710755031619</v>
      </c>
      <c r="BA161" s="28">
        <v>9.9999997764825821E-3</v>
      </c>
      <c r="BC161" s="34">
        <v>11985</v>
      </c>
      <c r="BD161" s="35">
        <v>19.484014511108398</v>
      </c>
      <c r="BE161" s="35">
        <v>0.10365982353687286</v>
      </c>
      <c r="BF161" s="33">
        <v>335</v>
      </c>
    </row>
    <row r="162" spans="1:58">
      <c r="A162" s="7">
        <v>161</v>
      </c>
      <c r="C162" s="11" t="s">
        <v>4</v>
      </c>
      <c r="D162" s="11" t="s">
        <v>8</v>
      </c>
      <c r="E162" s="11" t="s">
        <v>12</v>
      </c>
      <c r="F162" s="11" t="s">
        <v>21</v>
      </c>
      <c r="G162" s="11" t="s">
        <v>38</v>
      </c>
      <c r="H162" s="15" t="s">
        <v>206</v>
      </c>
      <c r="I162" s="11" t="s">
        <v>599</v>
      </c>
      <c r="J162" s="11">
        <v>71228000</v>
      </c>
      <c r="K162" s="11">
        <v>71228</v>
      </c>
      <c r="L162" s="12">
        <v>16261</v>
      </c>
      <c r="M162" s="12">
        <v>16738.80078125</v>
      </c>
      <c r="N162" s="13">
        <v>172.79900000000001</v>
      </c>
      <c r="P162" s="20">
        <v>16261</v>
      </c>
      <c r="Q162" s="20">
        <v>3408</v>
      </c>
      <c r="R162" s="20">
        <v>0</v>
      </c>
      <c r="S162" s="20">
        <v>0</v>
      </c>
      <c r="T162" s="20">
        <v>0</v>
      </c>
      <c r="U162" s="20">
        <v>0</v>
      </c>
      <c r="V162" s="21">
        <v>1.2067608768120408E-3</v>
      </c>
      <c r="W162" s="21">
        <v>6.6239875741302967E-4</v>
      </c>
      <c r="X162" s="21">
        <v>0</v>
      </c>
      <c r="Y162" s="21">
        <v>0</v>
      </c>
      <c r="Z162" s="51">
        <f>bv_affected*V162+bv_idpcumul*W162+bv_htotalimput*X162+bv_hpartialimput*Y162</f>
        <v>5.222657527890988E-4</v>
      </c>
      <c r="AA162" s="51">
        <f>100 * Z162 / MAX(magnitudescore)</f>
        <v>1.214609674209651</v>
      </c>
      <c r="AC162" s="23">
        <v>0.97145998477935791</v>
      </c>
      <c r="AD162" s="23">
        <v>0.20359881222248077</v>
      </c>
      <c r="AE162" s="23">
        <v>0</v>
      </c>
      <c r="AF162" s="23">
        <v>0.97145998477935791</v>
      </c>
      <c r="AG162" s="23">
        <v>0</v>
      </c>
      <c r="AH162" s="23">
        <v>3.2157271634787321E-3</v>
      </c>
      <c r="AI162" s="23">
        <v>1.5266773989424109E-3</v>
      </c>
      <c r="AJ162" s="23">
        <v>0</v>
      </c>
      <c r="AK162" s="76">
        <f>bv_rimputAffect*AH162+bv_ratioIDP*AI162+bv_rimputDamaged*AJ162</f>
        <v>1.3457947622868231E-3</v>
      </c>
      <c r="AL162" s="76">
        <f>100 * AK162 / MAX(intensityscore)</f>
        <v>20.434049247699136</v>
      </c>
      <c r="AN162" s="25">
        <v>0.13988000154495239</v>
      </c>
      <c r="AO162" s="25">
        <v>1.0873238788917661E-3</v>
      </c>
      <c r="AP162" s="25">
        <v>9.1387245233399081</v>
      </c>
      <c r="AQ162" s="25">
        <v>2.5562427472323179E-3</v>
      </c>
      <c r="AR162" s="80">
        <f>bv_poverty*AO162+bv_TotalUW_Pc*AQ162</f>
        <v>1.6992754794424398E-3</v>
      </c>
      <c r="AS162" s="80">
        <f xml:space="preserve"> 100 * AR162 / MAX(preexistscore)</f>
        <v>25.272213033924604</v>
      </c>
      <c r="AU162" s="78">
        <f>AA162*AL162*AS162</f>
        <v>627.24101000185658</v>
      </c>
      <c r="AV162" s="78">
        <f>100 * AU162 / MAX(UnmetNeedsMuliplic)</f>
        <v>0.21309375782043546</v>
      </c>
      <c r="AW162" s="28">
        <f>IF(AV162&gt;0,LOG10(AV162),"")</f>
        <v>-0.67142927193687985</v>
      </c>
      <c r="AX162" s="29">
        <f>RANK(AV162,UnmetNeedsMax100,0)</f>
        <v>291</v>
      </c>
      <c r="AY162" s="28">
        <f>IF(PERCENTRANK(UnmetNeedsMuliplic,AU162)&lt;0.95,AU162, PERCENTILE(UnmetNeedsMuliplic,0.95))</f>
        <v>627.24101000185658</v>
      </c>
      <c r="AZ162" s="28">
        <f xml:space="preserve"> 100 *AY162 / MAX(NeedsWinsor5High)</f>
        <v>1.223486891310626</v>
      </c>
      <c r="BA162" s="28">
        <v>9.9999997764825821E-3</v>
      </c>
      <c r="BC162" s="34">
        <v>16261</v>
      </c>
      <c r="BD162" s="35">
        <v>22.745885848999023</v>
      </c>
      <c r="BE162" s="35">
        <v>0.12101379781961441</v>
      </c>
      <c r="BF162" s="33">
        <v>332</v>
      </c>
    </row>
    <row r="163" spans="1:58">
      <c r="A163" s="7">
        <v>162</v>
      </c>
      <c r="C163" s="11" t="s">
        <v>4</v>
      </c>
      <c r="D163" s="11" t="s">
        <v>8</v>
      </c>
      <c r="E163" s="11" t="s">
        <v>12</v>
      </c>
      <c r="F163" s="11" t="s">
        <v>21</v>
      </c>
      <c r="G163" s="11" t="s">
        <v>38</v>
      </c>
      <c r="H163" s="15" t="s">
        <v>207</v>
      </c>
      <c r="I163" s="11" t="s">
        <v>600</v>
      </c>
      <c r="J163" s="11">
        <v>71229000</v>
      </c>
      <c r="K163" s="11">
        <v>71229</v>
      </c>
      <c r="L163" s="12">
        <v>16312</v>
      </c>
      <c r="M163" s="12">
        <v>16791.298828125</v>
      </c>
      <c r="N163" s="13">
        <v>168.63800000000001</v>
      </c>
      <c r="P163" s="20">
        <v>16312</v>
      </c>
      <c r="Q163" s="20">
        <v>378</v>
      </c>
      <c r="R163" s="20">
        <v>0</v>
      </c>
      <c r="S163" s="20">
        <v>0</v>
      </c>
      <c r="T163" s="20">
        <v>0</v>
      </c>
      <c r="U163" s="20">
        <v>0</v>
      </c>
      <c r="V163" s="21">
        <v>1.2105456553399563E-3</v>
      </c>
      <c r="W163" s="21">
        <v>7.3470284405630082E-5</v>
      </c>
      <c r="X163" s="21">
        <v>0</v>
      </c>
      <c r="Y163" s="21">
        <v>0</v>
      </c>
      <c r="Z163" s="51">
        <f>bv_affected*V163+bv_idpcumul*W163+bv_htotalimput*X163+bv_hpartialimput*Y163</f>
        <v>4.256194495952514E-4</v>
      </c>
      <c r="AA163" s="51">
        <f>100 * Z163 / MAX(magnitudescore)</f>
        <v>0.98984376871239821</v>
      </c>
      <c r="AC163" s="23">
        <v>0.97145998477935791</v>
      </c>
      <c r="AD163" s="23">
        <v>2.2511659190058708E-2</v>
      </c>
      <c r="AE163" s="23">
        <v>0</v>
      </c>
      <c r="AF163" s="23">
        <v>0.97145998477935791</v>
      </c>
      <c r="AG163" s="23">
        <v>0</v>
      </c>
      <c r="AH163" s="23">
        <v>3.2157271634787321E-3</v>
      </c>
      <c r="AI163" s="23">
        <v>1.6880276962183416E-4</v>
      </c>
      <c r="AJ163" s="23">
        <v>0</v>
      </c>
      <c r="AK163" s="76">
        <f>bv_rimputAffect*AH163+bv_ratioIDP*AI163+bv_rimputDamaged*AJ163</f>
        <v>8.861542002618079E-4</v>
      </c>
      <c r="AL163" s="76">
        <f>100 * AK163 / MAX(intensityscore)</f>
        <v>13.455037184448495</v>
      </c>
      <c r="AN163" s="25">
        <v>0.11423999816179276</v>
      </c>
      <c r="AO163" s="25">
        <v>8.8801735546439886E-4</v>
      </c>
      <c r="AP163" s="25">
        <v>7.4128984432913274</v>
      </c>
      <c r="AQ163" s="25">
        <v>2.0735024008899927E-3</v>
      </c>
      <c r="AR163" s="80">
        <f>bv_poverty*AO163+bv_TotalUW_Pc*AQ163</f>
        <v>1.3818904253887012E-3</v>
      </c>
      <c r="AS163" s="80">
        <f xml:space="preserve"> 100 * AR163 / MAX(preexistscore)</f>
        <v>20.551952665981446</v>
      </c>
      <c r="AU163" s="78">
        <f>AA163*AL163*AS163</f>
        <v>273.71881224631045</v>
      </c>
      <c r="AV163" s="78">
        <f>100 * AU163 / MAX(UnmetNeedsMuliplic)</f>
        <v>9.2991002433880851E-2</v>
      </c>
      <c r="AW163" s="28">
        <f>IF(AV163&gt;0,LOG10(AV163),"")</f>
        <v>-1.0315590706111646</v>
      </c>
      <c r="AX163" s="29">
        <f>RANK(AV163,UnmetNeedsMax100,0)</f>
        <v>335</v>
      </c>
      <c r="AY163" s="28">
        <f>IF(PERCENTRANK(UnmetNeedsMuliplic,AU163)&lt;0.95,AU163, PERCENTILE(UnmetNeedsMuliplic,0.95))</f>
        <v>273.71881224631045</v>
      </c>
      <c r="AZ163" s="28">
        <f xml:space="preserve"> 100 *AY163 / MAX(NeedsWinsor5High)</f>
        <v>0.53391180319584663</v>
      </c>
      <c r="BA163" s="28">
        <v>9.9999997764825821E-3</v>
      </c>
      <c r="BC163" s="34">
        <v>16312</v>
      </c>
      <c r="BD163" s="35">
        <v>18.634828567504883</v>
      </c>
      <c r="BE163" s="35">
        <v>9.9141940474510193E-2</v>
      </c>
      <c r="BF163" s="33">
        <v>337</v>
      </c>
    </row>
    <row r="164" spans="1:58">
      <c r="A164" s="7">
        <v>163</v>
      </c>
      <c r="C164" s="11" t="s">
        <v>4</v>
      </c>
      <c r="D164" s="11" t="s">
        <v>8</v>
      </c>
      <c r="E164" s="11" t="s">
        <v>12</v>
      </c>
      <c r="F164" s="11" t="s">
        <v>21</v>
      </c>
      <c r="G164" s="11" t="s">
        <v>38</v>
      </c>
      <c r="H164" s="15" t="s">
        <v>208</v>
      </c>
      <c r="I164" s="11" t="s">
        <v>601</v>
      </c>
      <c r="J164" s="11">
        <v>71230000</v>
      </c>
      <c r="K164" s="11">
        <v>71230</v>
      </c>
      <c r="L164" s="12">
        <v>42800</v>
      </c>
      <c r="M164" s="12">
        <v>44057.6015625</v>
      </c>
      <c r="N164" s="13">
        <v>153.01</v>
      </c>
      <c r="P164" s="20">
        <v>42800</v>
      </c>
      <c r="Q164" s="20">
        <v>528</v>
      </c>
      <c r="R164" s="20">
        <v>0</v>
      </c>
      <c r="S164" s="20">
        <v>0</v>
      </c>
      <c r="T164" s="20">
        <v>0</v>
      </c>
      <c r="U164" s="20">
        <v>0</v>
      </c>
      <c r="V164" s="21">
        <v>3.1762723810970783E-3</v>
      </c>
      <c r="W164" s="21">
        <v>1.0262515570502728E-4</v>
      </c>
      <c r="X164" s="21">
        <v>0</v>
      </c>
      <c r="Y164" s="21">
        <v>0</v>
      </c>
      <c r="Z164" s="51">
        <f>bv_affected*V164+bv_idpcumul*W164+bv_htotalimput*X164+bv_hpartialimput*Y164</f>
        <v>1.1017635815383983E-3</v>
      </c>
      <c r="AA164" s="51">
        <f>100 * Z164 / MAX(magnitudescore)</f>
        <v>2.5623213807948249</v>
      </c>
      <c r="AC164" s="23">
        <v>0.97145998477935791</v>
      </c>
      <c r="AD164" s="23">
        <v>1.1984311044216156E-2</v>
      </c>
      <c r="AE164" s="23">
        <v>0</v>
      </c>
      <c r="AF164" s="23">
        <v>0.97145998477935791</v>
      </c>
      <c r="AG164" s="23">
        <v>0</v>
      </c>
      <c r="AH164" s="23">
        <v>3.2157271634787321E-3</v>
      </c>
      <c r="AI164" s="23">
        <v>8.98638681974262E-5</v>
      </c>
      <c r="AJ164" s="23">
        <v>0</v>
      </c>
      <c r="AK164" s="76">
        <f>bv_rimputAffect*AH164+bv_ratioIDP*AI164+bv_rimputDamaged*AJ164</f>
        <v>8.5943338212964579E-4</v>
      </c>
      <c r="AL164" s="76">
        <f>100 * AK164 / MAX(intensityscore)</f>
        <v>13.049318178139089</v>
      </c>
      <c r="AN164" s="25">
        <v>0.12508000433444977</v>
      </c>
      <c r="AO164" s="25">
        <v>9.7227958030998707E-4</v>
      </c>
      <c r="AP164" s="25">
        <v>9.0886392009987524</v>
      </c>
      <c r="AQ164" s="25">
        <v>2.5422330945730209E-3</v>
      </c>
      <c r="AR164" s="80">
        <f>bv_poverty*AO164+bv_TotalUW_Pc*AQ164</f>
        <v>1.6263222143519671E-3</v>
      </c>
      <c r="AS164" s="80">
        <f xml:space="preserve"> 100 * AR164 / MAX(preexistscore)</f>
        <v>24.187226827043219</v>
      </c>
      <c r="AU164" s="78">
        <f>AA164*AL164*AS164</f>
        <v>808.7373459403376</v>
      </c>
      <c r="AV164" s="78">
        <f>100 * AU164 / MAX(UnmetNeedsMuliplic)</f>
        <v>0.27475384642920897</v>
      </c>
      <c r="AW164" s="28">
        <f>IF(AV164&gt;0,LOG10(AV164),"")</f>
        <v>-0.56105621893618274</v>
      </c>
      <c r="AX164" s="29">
        <f>RANK(AV164,UnmetNeedsMax100,0)</f>
        <v>273</v>
      </c>
      <c r="AY164" s="28">
        <f>IF(PERCENTRANK(UnmetNeedsMuliplic,AU164)&lt;0.95,AU164, PERCENTILE(UnmetNeedsMuliplic,0.95))</f>
        <v>808.7373459403376</v>
      </c>
      <c r="AZ164" s="28">
        <f xml:space="preserve"> 100 *AY164 / MAX(NeedsWinsor5High)</f>
        <v>1.5775109176429984</v>
      </c>
      <c r="BA164" s="28">
        <v>9.9999997764825821E-3</v>
      </c>
      <c r="BC164" s="34">
        <v>42800</v>
      </c>
      <c r="BD164" s="35">
        <v>53.53424072265625</v>
      </c>
      <c r="BE164" s="35">
        <v>0.28481552004814148</v>
      </c>
      <c r="BF164" s="33">
        <v>290</v>
      </c>
    </row>
    <row r="165" spans="1:58">
      <c r="A165" s="7">
        <v>164</v>
      </c>
      <c r="C165" s="11" t="s">
        <v>4</v>
      </c>
      <c r="D165" s="11" t="s">
        <v>8</v>
      </c>
      <c r="E165" s="11" t="s">
        <v>12</v>
      </c>
      <c r="F165" s="11" t="s">
        <v>21</v>
      </c>
      <c r="G165" s="11" t="s">
        <v>38</v>
      </c>
      <c r="H165" s="15" t="s">
        <v>209</v>
      </c>
      <c r="I165" s="11" t="s">
        <v>602</v>
      </c>
      <c r="J165" s="11">
        <v>71231000</v>
      </c>
      <c r="K165" s="11">
        <v>71231</v>
      </c>
      <c r="L165" s="12">
        <v>28174</v>
      </c>
      <c r="M165" s="12">
        <v>29001.841796875</v>
      </c>
      <c r="N165" s="13">
        <v>133.40600000000001</v>
      </c>
      <c r="P165" s="20">
        <v>28174</v>
      </c>
      <c r="Q165" s="20">
        <v>1238</v>
      </c>
      <c r="R165" s="20">
        <v>0</v>
      </c>
      <c r="S165" s="20">
        <v>0</v>
      </c>
      <c r="T165" s="20">
        <v>0</v>
      </c>
      <c r="U165" s="20">
        <v>0</v>
      </c>
      <c r="V165" s="21">
        <v>2.0908480510115623E-3</v>
      </c>
      <c r="W165" s="21">
        <v>2.406248968327418E-4</v>
      </c>
      <c r="X165" s="21">
        <v>0</v>
      </c>
      <c r="Y165" s="21">
        <v>0</v>
      </c>
      <c r="Z165" s="51">
        <f>bv_affected*V165+bv_idpcumul*W165+bv_htotalimput*X165+bv_hpartialimput*Y165</f>
        <v>7.5404052976373362E-4</v>
      </c>
      <c r="AA165" s="51">
        <f>100 * Z165 / MAX(magnitudescore)</f>
        <v>1.7536377166339785</v>
      </c>
      <c r="AC165" s="23">
        <v>0.97145998477935791</v>
      </c>
      <c r="AD165" s="23">
        <v>4.2686942964792252E-2</v>
      </c>
      <c r="AE165" s="23">
        <v>0</v>
      </c>
      <c r="AF165" s="23">
        <v>0.97145998477935791</v>
      </c>
      <c r="AG165" s="23">
        <v>0</v>
      </c>
      <c r="AH165" s="23">
        <v>3.2157271634787321E-3</v>
      </c>
      <c r="AI165" s="23">
        <v>3.2008631387725472E-4</v>
      </c>
      <c r="AJ165" s="23">
        <v>0</v>
      </c>
      <c r="AK165" s="76">
        <f>bv_rimputAffect*AH165+bv_ratioIDP*AI165+bv_rimputDamaged*AJ165</f>
        <v>9.3736367999226777E-4</v>
      </c>
      <c r="AL165" s="76">
        <f>100 * AK165 / MAX(intensityscore)</f>
        <v>14.232582958949173</v>
      </c>
      <c r="AN165" s="25">
        <v>0.33434998989105225</v>
      </c>
      <c r="AO165" s="25">
        <v>2.5989899877458811E-3</v>
      </c>
      <c r="AP165" s="25">
        <v>4.0962989579590365</v>
      </c>
      <c r="AQ165" s="25">
        <v>1.145798247307539E-3</v>
      </c>
      <c r="AR165" s="80">
        <f>bv_poverty*AO165+bv_TotalUW_Pc*AQ165</f>
        <v>1.9935903086792679E-3</v>
      </c>
      <c r="AS165" s="80">
        <f xml:space="preserve"> 100 * AR165 / MAX(preexistscore)</f>
        <v>29.649365033997473</v>
      </c>
      <c r="AU165" s="78">
        <f>AA165*AL165*AS165</f>
        <v>740.0124024735486</v>
      </c>
      <c r="AV165" s="78">
        <f>100 * AU165 / MAX(UnmetNeedsMuliplic)</f>
        <v>0.25140579324739981</v>
      </c>
      <c r="AW165" s="28">
        <f>IF(AV165&gt;0,LOG10(AV165),"")</f>
        <v>-0.5996247189078594</v>
      </c>
      <c r="AX165" s="29">
        <f>RANK(AV165,UnmetNeedsMax100,0)</f>
        <v>277</v>
      </c>
      <c r="AY165" s="28">
        <f>IF(PERCENTRANK(UnmetNeedsMuliplic,AU165)&lt;0.95,AU165, PERCENTILE(UnmetNeedsMuliplic,0.95))</f>
        <v>740.0124024735486</v>
      </c>
      <c r="AZ165" s="28">
        <f xml:space="preserve"> 100 *AY165 / MAX(NeedsWinsor5High)</f>
        <v>1.4434570753449141</v>
      </c>
      <c r="BA165" s="28">
        <v>9.9999997764825821E-3</v>
      </c>
      <c r="BC165" s="34">
        <v>28174</v>
      </c>
      <c r="BD165" s="35">
        <v>94.199760437011719</v>
      </c>
      <c r="BE165" s="35">
        <v>0.50116628408432007</v>
      </c>
      <c r="BF165" s="33">
        <v>248</v>
      </c>
    </row>
    <row r="166" spans="1:58">
      <c r="A166" s="7">
        <v>165</v>
      </c>
      <c r="C166" s="11" t="s">
        <v>4</v>
      </c>
      <c r="D166" s="11" t="s">
        <v>8</v>
      </c>
      <c r="E166" s="11" t="s">
        <v>12</v>
      </c>
      <c r="F166" s="11" t="s">
        <v>21</v>
      </c>
      <c r="G166" s="11" t="s">
        <v>38</v>
      </c>
      <c r="H166" s="15" t="s">
        <v>210</v>
      </c>
      <c r="I166" s="11" t="s">
        <v>603</v>
      </c>
      <c r="J166" s="11">
        <v>71232000</v>
      </c>
      <c r="K166" s="11">
        <v>71232</v>
      </c>
      <c r="L166" s="12">
        <v>20491</v>
      </c>
      <c r="M166" s="12">
        <v>21093.08984375</v>
      </c>
      <c r="N166" s="13">
        <v>159.494</v>
      </c>
      <c r="P166" s="20">
        <v>20491</v>
      </c>
      <c r="Q166" s="20">
        <v>260</v>
      </c>
      <c r="R166" s="20">
        <v>0</v>
      </c>
      <c r="S166" s="20">
        <v>0</v>
      </c>
      <c r="T166" s="20">
        <v>0</v>
      </c>
      <c r="U166" s="20">
        <v>0</v>
      </c>
      <c r="V166" s="21">
        <v>1.5206774696707726E-3</v>
      </c>
      <c r="W166" s="21">
        <v>5.0535116315586492E-5</v>
      </c>
      <c r="X166" s="21">
        <v>0</v>
      </c>
      <c r="Y166" s="21">
        <v>0</v>
      </c>
      <c r="Z166" s="51">
        <f>bv_affected*V166+bv_idpcumul*W166+bv_htotalimput*X166+bv_hpartialimput*Y166</f>
        <v>5.2771534573585086E-4</v>
      </c>
      <c r="AA166" s="51">
        <f>100 * Z166 / MAX(magnitudescore)</f>
        <v>1.2272835443194199</v>
      </c>
      <c r="AC166" s="23">
        <v>0.97145998477935791</v>
      </c>
      <c r="AD166" s="23">
        <v>1.2326311320066452E-2</v>
      </c>
      <c r="AE166" s="23">
        <v>0</v>
      </c>
      <c r="AF166" s="23">
        <v>0.97145998477935791</v>
      </c>
      <c r="AG166" s="23">
        <v>0</v>
      </c>
      <c r="AH166" s="23">
        <v>3.2157271634787321E-3</v>
      </c>
      <c r="AI166" s="23">
        <v>9.2428344942163676E-5</v>
      </c>
      <c r="AJ166" s="23">
        <v>0</v>
      </c>
      <c r="AK166" s="76">
        <f>bv_rimputAffect*AH166+bv_ratioIDP*AI166+bv_rimputDamaged*AJ166</f>
        <v>8.6030145750773943E-4</v>
      </c>
      <c r="AL166" s="76">
        <f>100 * AK166 / MAX(intensityscore)</f>
        <v>13.062498713183331</v>
      </c>
      <c r="AN166" s="25">
        <v>0.12037999927997589</v>
      </c>
      <c r="AO166" s="25">
        <v>9.3574519269168377E-4</v>
      </c>
      <c r="AP166" s="25">
        <v>5.9870550161812295</v>
      </c>
      <c r="AQ166" s="25">
        <v>1.6746720066294074E-3</v>
      </c>
      <c r="AR166" s="80">
        <f>bv_poverty*AO166+bv_TotalUW_Pc*AQ166</f>
        <v>1.2435821033781394E-3</v>
      </c>
      <c r="AS166" s="80">
        <f xml:space="preserve"> 100 * AR166 / MAX(preexistscore)</f>
        <v>18.494983433798772</v>
      </c>
      <c r="AU166" s="78">
        <f>AA166*AL166*AS166</f>
        <v>296.50028726227481</v>
      </c>
      <c r="AV166" s="78">
        <f>100 * AU166 / MAX(UnmetNeedsMuliplic)</f>
        <v>0.1007305954171742</v>
      </c>
      <c r="AW166" s="28">
        <f>IF(AV166&gt;0,LOG10(AV166),"")</f>
        <v>-0.99683859893279791</v>
      </c>
      <c r="AX166" s="29">
        <f>RANK(AV166,UnmetNeedsMax100,0)</f>
        <v>330</v>
      </c>
      <c r="AY166" s="28">
        <f>IF(PERCENTRANK(UnmetNeedsMuliplic,AU166)&lt;0.95,AU166, PERCENTILE(UnmetNeedsMuliplic,0.95))</f>
        <v>296.50028726227481</v>
      </c>
      <c r="AZ166" s="28">
        <f xml:space="preserve"> 100 *AY166 / MAX(NeedsWinsor5High)</f>
        <v>0.5783490061247023</v>
      </c>
      <c r="BA166" s="28">
        <v>9.9999997764825821E-3</v>
      </c>
      <c r="BC166" s="34">
        <v>20491</v>
      </c>
      <c r="BD166" s="35">
        <v>24.667064666748047</v>
      </c>
      <c r="BE166" s="35">
        <v>0.13123494386672974</v>
      </c>
      <c r="BF166" s="33">
        <v>330</v>
      </c>
    </row>
    <row r="167" spans="1:58">
      <c r="A167" s="7">
        <v>166</v>
      </c>
      <c r="C167" s="11" t="s">
        <v>4</v>
      </c>
      <c r="D167" s="11" t="s">
        <v>8</v>
      </c>
      <c r="E167" s="11" t="s">
        <v>12</v>
      </c>
      <c r="F167" s="11" t="s">
        <v>21</v>
      </c>
      <c r="G167" s="11" t="s">
        <v>38</v>
      </c>
      <c r="H167" s="15" t="s">
        <v>211</v>
      </c>
      <c r="I167" s="11" t="s">
        <v>604</v>
      </c>
      <c r="J167" s="11">
        <v>71233000</v>
      </c>
      <c r="K167" s="11">
        <v>71233</v>
      </c>
      <c r="L167" s="12">
        <v>28603</v>
      </c>
      <c r="M167" s="12">
        <v>29443.447265625</v>
      </c>
      <c r="P167" s="20">
        <v>0</v>
      </c>
      <c r="Q167" s="20">
        <v>0</v>
      </c>
      <c r="S167" s="20">
        <v>0</v>
      </c>
      <c r="U167" s="20">
        <v>0</v>
      </c>
      <c r="V167" s="21">
        <v>0</v>
      </c>
      <c r="W167" s="21">
        <v>0</v>
      </c>
      <c r="X167" s="21">
        <v>0</v>
      </c>
      <c r="Y167" s="21">
        <v>0</v>
      </c>
      <c r="Z167" s="51">
        <f>bv_affected*V167+bv_idpcumul*W167+bv_htotalimput*X167+bv_hpartialimput*Y167</f>
        <v>0</v>
      </c>
      <c r="AA167" s="51">
        <f>100 * Z167 / MAX(magnitudescore)</f>
        <v>0</v>
      </c>
      <c r="AC167" s="23">
        <v>0</v>
      </c>
      <c r="AD167" s="23">
        <v>0</v>
      </c>
      <c r="AE167" s="23">
        <v>0</v>
      </c>
      <c r="AF167" s="23">
        <v>0</v>
      </c>
      <c r="AG167" s="23">
        <v>0</v>
      </c>
      <c r="AH167" s="23">
        <v>0</v>
      </c>
      <c r="AI167" s="23">
        <v>0</v>
      </c>
      <c r="AJ167" s="23">
        <v>0</v>
      </c>
      <c r="AK167" s="76">
        <f>bv_rimputAffect*AH167+bv_ratioIDP*AI167+bv_rimputDamaged*AJ167</f>
        <v>0</v>
      </c>
      <c r="AL167" s="76">
        <f>100 * AK167 / MAX(intensityscore)</f>
        <v>0</v>
      </c>
      <c r="AN167" s="25">
        <v>9.2799998819828033E-2</v>
      </c>
      <c r="AO167" s="25">
        <v>7.2135863592848182E-4</v>
      </c>
      <c r="AP167" s="25">
        <v>1.5910430170889804</v>
      </c>
      <c r="AQ167" s="25">
        <v>4.450393607839942E-4</v>
      </c>
      <c r="AR167" s="80">
        <f>bv_poverty*AO167+bv_TotalUW_Pc*AQ167</f>
        <v>6.0624402590328834E-4</v>
      </c>
      <c r="AS167" s="80">
        <f xml:space="preserve"> 100 * AR167 / MAX(preexistscore)</f>
        <v>9.0162709687302272</v>
      </c>
      <c r="AU167" s="78">
        <f>AA167*AL167*AS167</f>
        <v>0</v>
      </c>
      <c r="AV167" s="78">
        <f>100 * AU167 / MAX(UnmetNeedsMuliplic)</f>
        <v>0</v>
      </c>
      <c r="AW167" s="28" t="str">
        <f>IF(AV167&gt;0,LOG10(AV167),"")</f>
        <v/>
      </c>
      <c r="AX167" s="29">
        <f>RANK(AV167,UnmetNeedsMax100,0)</f>
        <v>371</v>
      </c>
      <c r="AY167" s="28">
        <f>IF(PERCENTRANK(UnmetNeedsMuliplic,AU167)&lt;0.95,AU167, PERCENTILE(UnmetNeedsMuliplic,0.95))</f>
        <v>0</v>
      </c>
      <c r="AZ167" s="28">
        <f xml:space="preserve"> 100 *AY167 / MAX(NeedsWinsor5High)</f>
        <v>0</v>
      </c>
      <c r="BA167" s="28">
        <v>9.9999997764825821E-3</v>
      </c>
      <c r="BC167" s="34">
        <v>1</v>
      </c>
      <c r="BD167" s="35">
        <v>9.2799996491521597E-4</v>
      </c>
      <c r="BE167" s="35">
        <v>4.9371915338269901E-6</v>
      </c>
      <c r="BF167" s="33">
        <v>405</v>
      </c>
    </row>
    <row r="168" spans="1:58">
      <c r="A168" s="7">
        <v>167</v>
      </c>
      <c r="C168" s="11" t="s">
        <v>4</v>
      </c>
      <c r="D168" s="11" t="s">
        <v>8</v>
      </c>
      <c r="E168" s="11" t="s">
        <v>12</v>
      </c>
      <c r="F168" s="11" t="s">
        <v>21</v>
      </c>
      <c r="G168" s="11" t="s">
        <v>38</v>
      </c>
      <c r="H168" s="15" t="s">
        <v>94</v>
      </c>
      <c r="I168" s="11" t="s">
        <v>605</v>
      </c>
      <c r="J168" s="11">
        <v>71234000</v>
      </c>
      <c r="K168" s="11">
        <v>71234</v>
      </c>
      <c r="L168" s="12">
        <v>26887</v>
      </c>
      <c r="M168" s="12">
        <v>27677.025390625</v>
      </c>
      <c r="P168" s="20">
        <v>26887</v>
      </c>
      <c r="Q168" s="20">
        <v>524</v>
      </c>
      <c r="R168" s="20">
        <v>0</v>
      </c>
      <c r="S168" s="20">
        <v>0</v>
      </c>
      <c r="T168" s="20">
        <v>0</v>
      </c>
      <c r="U168" s="20">
        <v>0</v>
      </c>
      <c r="V168" s="21">
        <v>1.9953371956944466E-3</v>
      </c>
      <c r="W168" s="21">
        <v>1.0184769053012133E-4</v>
      </c>
      <c r="X168" s="21">
        <v>0</v>
      </c>
      <c r="Y168" s="21">
        <v>0</v>
      </c>
      <c r="Z168" s="51">
        <f>bv_affected*V168+bv_idpcumul*W168+bv_htotalimput*X168+bv_hpartialimput*Y168</f>
        <v>6.9834492326481274E-4</v>
      </c>
      <c r="AA168" s="51">
        <f>100 * Z168 / MAX(magnitudescore)</f>
        <v>1.6241089813047045</v>
      </c>
      <c r="AC168" s="23">
        <v>0.97145998477935791</v>
      </c>
      <c r="AD168" s="23">
        <v>1.893267035484314E-2</v>
      </c>
      <c r="AE168" s="23">
        <v>0</v>
      </c>
      <c r="AF168" s="23">
        <v>0.97145998477935791</v>
      </c>
      <c r="AG168" s="23">
        <v>0</v>
      </c>
      <c r="AH168" s="23">
        <v>3.2157271634787321E-3</v>
      </c>
      <c r="AI168" s="23">
        <v>1.419658656232059E-4</v>
      </c>
      <c r="AJ168" s="23">
        <v>0</v>
      </c>
      <c r="AK168" s="76">
        <f>bv_rimputAffect*AH168+bv_ratioIDP*AI168+bv_rimputDamaged*AJ168</f>
        <v>8.7706990825827226E-4</v>
      </c>
      <c r="AL168" s="76">
        <f>100 * AK168 / MAX(intensityscore)</f>
        <v>13.317104659086827</v>
      </c>
      <c r="AN168" s="25">
        <v>0.38192999362945557</v>
      </c>
      <c r="AO168" s="25">
        <v>2.9688416980206966E-3</v>
      </c>
      <c r="AP168" s="25">
        <v>11.73076923076923</v>
      </c>
      <c r="AQ168" s="25">
        <v>3.2812778372317553E-3</v>
      </c>
      <c r="AR168" s="80">
        <f>bv_poverty*AO168+bv_TotalUW_Pc*AQ168</f>
        <v>3.0990025936160235E-3</v>
      </c>
      <c r="AS168" s="80">
        <f xml:space="preserve"> 100 * AR168 / MAX(preexistscore)</f>
        <v>46.089439108629207</v>
      </c>
      <c r="AU168" s="78">
        <f>AA168*AL168*AS168</f>
        <v>996.84217439870531</v>
      </c>
      <c r="AV168" s="78">
        <f>100 * AU168 / MAX(UnmetNeedsMuliplic)</f>
        <v>0.33865905052331519</v>
      </c>
      <c r="AW168" s="28">
        <f>IF(AV168&gt;0,LOG10(AV168),"")</f>
        <v>-0.4702373135617926</v>
      </c>
      <c r="AX168" s="29">
        <f>RANK(AV168,UnmetNeedsMax100,0)</f>
        <v>262</v>
      </c>
      <c r="AY168" s="28">
        <f>IF(PERCENTRANK(UnmetNeedsMuliplic,AU168)&lt;0.95,AU168, PERCENTILE(UnmetNeedsMuliplic,0.95))</f>
        <v>996.84217439870531</v>
      </c>
      <c r="AZ168" s="28">
        <f xml:space="preserve"> 100 *AY168 / MAX(NeedsWinsor5High)</f>
        <v>1.944425370207836</v>
      </c>
      <c r="BA168" s="28">
        <v>9.9999997764825821E-3</v>
      </c>
      <c r="BC168" s="34">
        <v>26887</v>
      </c>
      <c r="BD168" s="35">
        <v>102.68951416015625</v>
      </c>
      <c r="BE168" s="35">
        <v>0.546333909034729</v>
      </c>
      <c r="BF168" s="33">
        <v>239</v>
      </c>
    </row>
    <row r="169" spans="1:58">
      <c r="A169" s="7">
        <v>168</v>
      </c>
      <c r="C169" s="11" t="s">
        <v>4</v>
      </c>
      <c r="D169" s="11" t="s">
        <v>8</v>
      </c>
      <c r="E169" s="11" t="s">
        <v>12</v>
      </c>
      <c r="F169" s="11" t="s">
        <v>21</v>
      </c>
      <c r="G169" s="11" t="s">
        <v>38</v>
      </c>
      <c r="H169" s="15" t="s">
        <v>212</v>
      </c>
      <c r="I169" s="11" t="s">
        <v>606</v>
      </c>
      <c r="J169" s="11">
        <v>71235000</v>
      </c>
      <c r="K169" s="11">
        <v>71235</v>
      </c>
      <c r="L169" s="12">
        <v>22812</v>
      </c>
      <c r="M169" s="12">
        <v>23482.2890625</v>
      </c>
      <c r="N169" s="13">
        <v>111.105</v>
      </c>
      <c r="P169" s="20">
        <v>23287</v>
      </c>
      <c r="Q169" s="20">
        <v>1675.199951171875</v>
      </c>
      <c r="R169" s="20">
        <v>11</v>
      </c>
      <c r="S169" s="20">
        <v>11</v>
      </c>
      <c r="T169" s="20">
        <v>90</v>
      </c>
      <c r="U169" s="20">
        <v>90</v>
      </c>
      <c r="V169" s="21">
        <v>1.7281741602346301E-3</v>
      </c>
      <c r="W169" s="21">
        <v>3.2560163526795805E-4</v>
      </c>
      <c r="X169" s="21">
        <v>2.0454575860640034E-5</v>
      </c>
      <c r="Y169" s="21">
        <v>1.6149523435160518E-4</v>
      </c>
      <c r="Z169" s="51">
        <f>bv_affected*V169+bv_idpcumul*W169+bv_htotalimput*X169+bv_hpartialimput*Y169</f>
        <v>6.9194589725993867E-4</v>
      </c>
      <c r="AA169" s="51">
        <f>100 * Z169 / MAX(magnitudescore)</f>
        <v>1.6092270579744228</v>
      </c>
      <c r="AC169" s="23">
        <v>0.99168002605438232</v>
      </c>
      <c r="AD169" s="23">
        <v>7.1338869631290436E-2</v>
      </c>
      <c r="AE169" s="23">
        <v>1.9950000569224358E-2</v>
      </c>
      <c r="AF169" s="23">
        <v>0.99168002605438232</v>
      </c>
      <c r="AG169" s="23">
        <v>1.9950000569224358E-2</v>
      </c>
      <c r="AH169" s="23">
        <v>3.2826594542711973E-3</v>
      </c>
      <c r="AI169" s="23">
        <v>5.3493160521611571E-4</v>
      </c>
      <c r="AJ169" s="23">
        <v>1.3127320562489331E-4</v>
      </c>
      <c r="AK169" s="76">
        <f>bv_rimputAffect*AH169+bv_ratioIDP*AI169+bv_rimputDamaged*AJ169</f>
        <v>1.0803389487875391E-3</v>
      </c>
      <c r="AL169" s="76">
        <f>100 * AK169 / MAX(intensityscore)</f>
        <v>16.403466488619902</v>
      </c>
      <c r="AN169" s="25">
        <v>0.52147001028060913</v>
      </c>
      <c r="AO169" s="25">
        <v>4.0535228326916695E-3</v>
      </c>
      <c r="AP169" s="25">
        <v>7.6160113354587322</v>
      </c>
      <c r="AQ169" s="25">
        <v>2.1303163375705481E-3</v>
      </c>
      <c r="AR169" s="80">
        <f>bv_poverty*AO169+bv_TotalUW_Pc*AQ169</f>
        <v>3.2523150068242104E-3</v>
      </c>
      <c r="AS169" s="80">
        <f xml:space="preserve"> 100 * AR169 / MAX(preexistscore)</f>
        <v>48.3695543778813</v>
      </c>
      <c r="AU169" s="78">
        <f>AA169*AL169*AS169</f>
        <v>1276.806392407299</v>
      </c>
      <c r="AV169" s="78">
        <f>100 * AU169 / MAX(UnmetNeedsMuliplic)</f>
        <v>0.43377181630139194</v>
      </c>
      <c r="AW169" s="28">
        <f>IF(AV169&gt;0,LOG10(AV169),"")</f>
        <v>-0.36273866906321667</v>
      </c>
      <c r="AX169" s="29">
        <f>RANK(AV169,UnmetNeedsMax100,0)</f>
        <v>247</v>
      </c>
      <c r="AY169" s="28">
        <f>IF(PERCENTRANK(UnmetNeedsMuliplic,AU169)&lt;0.95,AU169, PERCENTILE(UnmetNeedsMuliplic,0.95))</f>
        <v>1276.806392407299</v>
      </c>
      <c r="AZ169" s="28">
        <f xml:space="preserve"> 100 *AY169 / MAX(NeedsWinsor5High)</f>
        <v>2.4905193680612783</v>
      </c>
      <c r="BA169" s="28">
        <v>9.9999997764825821E-3</v>
      </c>
      <c r="BC169" s="34">
        <v>23287</v>
      </c>
      <c r="BD169" s="35">
        <v>121.43471527099609</v>
      </c>
      <c r="BE169" s="35">
        <v>0.64606302976608276</v>
      </c>
      <c r="BF169" s="33">
        <v>229</v>
      </c>
    </row>
    <row r="170" spans="1:58">
      <c r="A170" s="7">
        <v>169</v>
      </c>
      <c r="C170" s="11" t="s">
        <v>4</v>
      </c>
      <c r="D170" s="11" t="s">
        <v>8</v>
      </c>
      <c r="E170" s="11" t="s">
        <v>12</v>
      </c>
      <c r="F170" s="11" t="s">
        <v>21</v>
      </c>
      <c r="G170" s="11" t="s">
        <v>38</v>
      </c>
      <c r="H170" s="15" t="s">
        <v>213</v>
      </c>
      <c r="I170" s="11" t="s">
        <v>607</v>
      </c>
      <c r="J170" s="11">
        <v>71236000</v>
      </c>
      <c r="K170" s="11">
        <v>71236</v>
      </c>
      <c r="L170" s="12">
        <v>20091</v>
      </c>
      <c r="M170" s="12">
        <v>20681.337890625</v>
      </c>
      <c r="N170" s="13">
        <v>139.06800000000001</v>
      </c>
      <c r="P170" s="20">
        <v>20091</v>
      </c>
      <c r="Q170" s="20">
        <v>190</v>
      </c>
      <c r="R170" s="20">
        <v>0</v>
      </c>
      <c r="S170" s="20">
        <v>0</v>
      </c>
      <c r="T170" s="20">
        <v>0</v>
      </c>
      <c r="U170" s="20">
        <v>0</v>
      </c>
      <c r="V170" s="21">
        <v>1.4909927267581224E-3</v>
      </c>
      <c r="W170" s="21">
        <v>3.692950849654153E-5</v>
      </c>
      <c r="X170" s="21">
        <v>0</v>
      </c>
      <c r="Y170" s="21">
        <v>0</v>
      </c>
      <c r="Z170" s="51">
        <f>bv_affected*V170+bv_idpcumul*W170+bv_htotalimput*X170+bv_hpartialimput*Y170</f>
        <v>5.1531539345087368E-4</v>
      </c>
      <c r="AA170" s="51">
        <f>100 * Z170 / MAX(magnitudescore)</f>
        <v>1.1984455400569554</v>
      </c>
      <c r="AC170" s="23">
        <v>0.97145998477935791</v>
      </c>
      <c r="AD170" s="23">
        <v>9.1870268806815147E-3</v>
      </c>
      <c r="AE170" s="23">
        <v>0</v>
      </c>
      <c r="AF170" s="23">
        <v>0.97145998477935791</v>
      </c>
      <c r="AG170" s="23">
        <v>0</v>
      </c>
      <c r="AH170" s="23">
        <v>3.2157271634787321E-3</v>
      </c>
      <c r="AI170" s="23">
        <v>6.8888548412360251E-5</v>
      </c>
      <c r="AJ170" s="23">
        <v>0</v>
      </c>
      <c r="AK170" s="76">
        <f>bv_rimputAffect*AH170+bv_ratioIDP*AI170+bv_rimputDamaged*AJ170</f>
        <v>8.52333236382401E-4</v>
      </c>
      <c r="AL170" s="76">
        <f>100 * AK170 / MAX(intensityscore)</f>
        <v>12.941512194692914</v>
      </c>
      <c r="AN170" s="25">
        <v>0.27158001065254211</v>
      </c>
      <c r="AO170" s="25">
        <v>2.1110624074935913E-3</v>
      </c>
      <c r="AP170" s="25">
        <v>11.255924170616113</v>
      </c>
      <c r="AQ170" s="25">
        <v>3.1484563369303942E-3</v>
      </c>
      <c r="AR170" s="80">
        <f>bv_poverty*AO170+bv_TotalUW_Pc*AQ170</f>
        <v>2.5432407184969637E-3</v>
      </c>
      <c r="AS170" s="80">
        <f xml:space="preserve"> 100 * AR170 / MAX(preexistscore)</f>
        <v>37.823956157771349</v>
      </c>
      <c r="AU170" s="78">
        <f>AA170*AL170*AS170</f>
        <v>586.6381209579921</v>
      </c>
      <c r="AV170" s="78">
        <f>100 * AU170 / MAX(UnmetNeedsMuliplic)</f>
        <v>0.1992996626213705</v>
      </c>
      <c r="AW170" s="28">
        <f>IF(AV170&gt;0,LOG10(AV170),"")</f>
        <v>-0.70049343648165552</v>
      </c>
      <c r="AX170" s="29">
        <f>RANK(AV170,UnmetNeedsMax100,0)</f>
        <v>296</v>
      </c>
      <c r="AY170" s="28">
        <f>IF(PERCENTRANK(UnmetNeedsMuliplic,AU170)&lt;0.95,AU170, PERCENTILE(UnmetNeedsMuliplic,0.95))</f>
        <v>586.6381209579921</v>
      </c>
      <c r="AZ170" s="28">
        <f xml:space="preserve"> 100 *AY170 / MAX(NeedsWinsor5High)</f>
        <v>1.1442875059031556</v>
      </c>
      <c r="BA170" s="28">
        <v>9.9999997764825821E-3</v>
      </c>
      <c r="BC170" s="34">
        <v>20091</v>
      </c>
      <c r="BD170" s="35">
        <v>54.563137054443359</v>
      </c>
      <c r="BE170" s="35">
        <v>0.29028952121734619</v>
      </c>
      <c r="BF170" s="33">
        <v>288</v>
      </c>
    </row>
    <row r="171" spans="1:58">
      <c r="A171" s="7">
        <v>170</v>
      </c>
      <c r="C171" s="11" t="s">
        <v>4</v>
      </c>
      <c r="D171" s="11" t="s">
        <v>8</v>
      </c>
      <c r="E171" s="11" t="s">
        <v>12</v>
      </c>
      <c r="F171" s="11" t="s">
        <v>21</v>
      </c>
      <c r="G171" s="11" t="s">
        <v>38</v>
      </c>
      <c r="H171" s="15" t="s">
        <v>214</v>
      </c>
      <c r="I171" s="11" t="s">
        <v>608</v>
      </c>
      <c r="J171" s="11">
        <v>71237000</v>
      </c>
      <c r="K171" s="11">
        <v>71237</v>
      </c>
      <c r="L171" s="12">
        <v>9125</v>
      </c>
      <c r="M171" s="12">
        <v>9393.12109375</v>
      </c>
      <c r="N171" s="13">
        <v>148.34</v>
      </c>
      <c r="P171" s="20">
        <v>9125</v>
      </c>
      <c r="Q171" s="20">
        <v>325</v>
      </c>
      <c r="R171" s="20">
        <v>0</v>
      </c>
      <c r="S171" s="20">
        <v>0</v>
      </c>
      <c r="T171" s="20">
        <v>0</v>
      </c>
      <c r="U171" s="20">
        <v>0</v>
      </c>
      <c r="V171" s="21">
        <v>6.7718420177698135E-4</v>
      </c>
      <c r="W171" s="21">
        <v>6.3168896303977817E-5</v>
      </c>
      <c r="X171" s="21">
        <v>0</v>
      </c>
      <c r="Y171" s="21">
        <v>0</v>
      </c>
      <c r="Z171" s="51">
        <f>bv_affected*V171+bv_idpcumul*W171+bv_htotalimput*X171+bv_hpartialimput*Y171</f>
        <v>2.4176339236219065E-4</v>
      </c>
      <c r="AA171" s="51">
        <f>100 * Z171 / MAX(magnitudescore)</f>
        <v>0.56225811029091421</v>
      </c>
      <c r="AC171" s="23">
        <v>0.97145998477935791</v>
      </c>
      <c r="AD171" s="23">
        <v>3.459978848695755E-2</v>
      </c>
      <c r="AE171" s="23">
        <v>0</v>
      </c>
      <c r="AF171" s="23">
        <v>0.97145998477935791</v>
      </c>
      <c r="AG171" s="23">
        <v>0</v>
      </c>
      <c r="AH171" s="23">
        <v>3.2157271634787321E-3</v>
      </c>
      <c r="AI171" s="23">
        <v>2.5944510707631707E-4</v>
      </c>
      <c r="AJ171" s="23">
        <v>0</v>
      </c>
      <c r="AK171" s="76">
        <f>bv_rimputAffect*AH171+bv_ratioIDP*AI171+bv_rimputDamaged*AJ171</f>
        <v>9.168366314901504E-4</v>
      </c>
      <c r="AL171" s="76">
        <f>100 * AK171 / MAX(intensityscore)</f>
        <v>13.920907856804007</v>
      </c>
      <c r="AN171" s="25">
        <v>0.21254000067710876</v>
      </c>
      <c r="AO171" s="25">
        <v>1.6521289944648743E-3</v>
      </c>
      <c r="AP171" s="25">
        <v>5.2344601962922575</v>
      </c>
      <c r="AQ171" s="25">
        <v>1.4641595771536231E-3</v>
      </c>
      <c r="AR171" s="80">
        <f>bv_poverty*AO171+bv_TotalUW_Pc*AQ171</f>
        <v>1.5738209352130072E-3</v>
      </c>
      <c r="AS171" s="80">
        <f xml:space="preserve"> 100 * AR171 / MAX(preexistscore)</f>
        <v>23.40640963347747</v>
      </c>
      <c r="AU171" s="78">
        <f>AA171*AL171*AS171</f>
        <v>183.20532339537087</v>
      </c>
      <c r="AV171" s="78">
        <f>100 * AU171 / MAX(UnmetNeedsMuliplic)</f>
        <v>6.224068610391429E-2</v>
      </c>
      <c r="AW171" s="28">
        <f>IF(AV171&gt;0,LOG10(AV171),"")</f>
        <v>-1.2059256285906417</v>
      </c>
      <c r="AX171" s="29">
        <f>RANK(AV171,UnmetNeedsMax100,0)</f>
        <v>342</v>
      </c>
      <c r="AY171" s="28">
        <f>IF(PERCENTRANK(UnmetNeedsMuliplic,AU171)&lt;0.95,AU171, PERCENTILE(UnmetNeedsMuliplic,0.95))</f>
        <v>183.20532339537087</v>
      </c>
      <c r="AZ171" s="28">
        <f xml:space="preserve"> 100 *AY171 / MAX(NeedsWinsor5High)</f>
        <v>0.35735755159232457</v>
      </c>
      <c r="BA171" s="28">
        <v>9.9999997764825821E-3</v>
      </c>
      <c r="BC171" s="34">
        <v>9125</v>
      </c>
      <c r="BD171" s="35">
        <v>19.39427375793457</v>
      </c>
      <c r="BE171" s="35">
        <v>0.10318238288164139</v>
      </c>
      <c r="BF171" s="33">
        <v>336</v>
      </c>
    </row>
    <row r="172" spans="1:58">
      <c r="A172" s="7">
        <v>171</v>
      </c>
      <c r="C172" s="11" t="s">
        <v>4</v>
      </c>
      <c r="D172" s="11" t="s">
        <v>8</v>
      </c>
      <c r="E172" s="11" t="s">
        <v>12</v>
      </c>
      <c r="F172" s="11" t="s">
        <v>21</v>
      </c>
      <c r="G172" s="11" t="s">
        <v>38</v>
      </c>
      <c r="H172" s="15" t="s">
        <v>138</v>
      </c>
      <c r="I172" s="11" t="s">
        <v>609</v>
      </c>
      <c r="J172" s="11">
        <v>71238000</v>
      </c>
      <c r="K172" s="11">
        <v>71238</v>
      </c>
      <c r="L172" s="12">
        <v>23574</v>
      </c>
      <c r="M172" s="12">
        <v>24266.6796875</v>
      </c>
      <c r="N172" s="13">
        <v>127.48099999999999</v>
      </c>
      <c r="P172" s="20">
        <v>23574</v>
      </c>
      <c r="Q172" s="20">
        <v>720</v>
      </c>
      <c r="R172" s="20">
        <v>135</v>
      </c>
      <c r="S172" s="20">
        <v>135</v>
      </c>
      <c r="T172" s="20">
        <v>1061</v>
      </c>
      <c r="U172" s="20">
        <v>1061</v>
      </c>
      <c r="V172" s="21">
        <v>1.749472925439477E-3</v>
      </c>
      <c r="W172" s="21">
        <v>1.3994339678902179E-4</v>
      </c>
      <c r="X172" s="21">
        <v>2.5103343068622053E-4</v>
      </c>
      <c r="Y172" s="21">
        <v>1.9038493046537042E-3</v>
      </c>
      <c r="Z172" s="51">
        <f>bv_affected*V172+bv_idpcumul*W172+bv_htotalimput*X172+bv_hpartialimput*Y172</f>
        <v>1.1844211127448943E-3</v>
      </c>
      <c r="AA172" s="51">
        <f>100 * Z172 / MAX(magnitudescore)</f>
        <v>2.7545542364119884</v>
      </c>
      <c r="AC172" s="23">
        <v>0.97145998477935791</v>
      </c>
      <c r="AD172" s="23">
        <v>2.9670313000679016E-2</v>
      </c>
      <c r="AE172" s="23">
        <v>0.23338000476360321</v>
      </c>
      <c r="AF172" s="23">
        <v>0.97145998477935791</v>
      </c>
      <c r="AG172" s="23">
        <v>0.23338000476360321</v>
      </c>
      <c r="AH172" s="23">
        <v>3.2157271634787321E-3</v>
      </c>
      <c r="AI172" s="23">
        <v>2.2248164168559015E-4</v>
      </c>
      <c r="AJ172" s="23">
        <v>1.5356662916019559E-3</v>
      </c>
      <c r="AK172" s="76">
        <f>bv_rimputAffect*AH172+bv_ratioIDP*AI172+bv_rimputDamaged*AJ172</f>
        <v>1.5242729803750989E-3</v>
      </c>
      <c r="AL172" s="76">
        <f>100 * AK172 / MAX(intensityscore)</f>
        <v>23.143996410712496</v>
      </c>
      <c r="AN172" s="25">
        <v>0.35826998949050903</v>
      </c>
      <c r="AO172" s="25">
        <v>2.7849262114614248E-3</v>
      </c>
      <c r="AP172" s="25">
        <v>4.9211119459053343</v>
      </c>
      <c r="AQ172" s="25">
        <v>1.3765111798420548E-3</v>
      </c>
      <c r="AR172" s="80">
        <f>bv_poverty*AO172+bv_TotalUW_Pc*AQ172</f>
        <v>2.1981805092887953E-3</v>
      </c>
      <c r="AS172" s="80">
        <f xml:space="preserve"> 100 * AR172 / MAX(preexistscore)</f>
        <v>32.692101304254166</v>
      </c>
      <c r="AU172" s="78">
        <f>AA172*AL172*AS172</f>
        <v>2084.1670100331362</v>
      </c>
      <c r="AV172" s="78">
        <f>100 * AU172 / MAX(UnmetNeedsMuliplic)</f>
        <v>0.70805794425340218</v>
      </c>
      <c r="AW172" s="28">
        <f>IF(AV172&gt;0,LOG10(AV172),"")</f>
        <v>-0.14993120016363065</v>
      </c>
      <c r="AX172" s="29">
        <f>RANK(AV172,UnmetNeedsMax100,0)</f>
        <v>202</v>
      </c>
      <c r="AY172" s="28">
        <f>IF(PERCENTRANK(UnmetNeedsMuliplic,AU172)&lt;0.95,AU172, PERCENTILE(UnmetNeedsMuliplic,0.95))</f>
        <v>2084.1670100331362</v>
      </c>
      <c r="AZ172" s="28">
        <f xml:space="preserve"> 100 *AY172 / MAX(NeedsWinsor5High)</f>
        <v>4.0653448601360687</v>
      </c>
      <c r="BA172" s="28">
        <v>2.5590645149350166E-2</v>
      </c>
      <c r="BC172" s="34">
        <v>23574</v>
      </c>
      <c r="BD172" s="35">
        <v>216.13491821289062</v>
      </c>
      <c r="BE172" s="35">
        <v>1.14989173412323</v>
      </c>
      <c r="BF172" s="33">
        <v>178</v>
      </c>
    </row>
    <row r="173" spans="1:58">
      <c r="A173" s="7">
        <v>172</v>
      </c>
      <c r="C173" s="11" t="s">
        <v>4</v>
      </c>
      <c r="D173" s="11" t="s">
        <v>8</v>
      </c>
      <c r="E173" s="11" t="s">
        <v>12</v>
      </c>
      <c r="F173" s="11" t="s">
        <v>21</v>
      </c>
      <c r="G173" s="11" t="s">
        <v>38</v>
      </c>
      <c r="H173" s="15" t="s">
        <v>215</v>
      </c>
      <c r="I173" s="11" t="s">
        <v>610</v>
      </c>
      <c r="J173" s="11">
        <v>71239000</v>
      </c>
      <c r="K173" s="11">
        <v>71239</v>
      </c>
      <c r="L173" s="12">
        <v>10443</v>
      </c>
      <c r="M173" s="12">
        <v>10749.8486328125</v>
      </c>
      <c r="N173" s="13">
        <v>161.678</v>
      </c>
      <c r="P173" s="20">
        <v>10443</v>
      </c>
      <c r="Q173" s="20">
        <v>498</v>
      </c>
      <c r="R173" s="20">
        <v>0</v>
      </c>
      <c r="S173" s="20">
        <v>0</v>
      </c>
      <c r="T173" s="20">
        <v>0</v>
      </c>
      <c r="U173" s="20">
        <v>0</v>
      </c>
      <c r="V173" s="21">
        <v>7.7499559847638011E-4</v>
      </c>
      <c r="W173" s="21">
        <v>9.6794181445147842E-5</v>
      </c>
      <c r="X173" s="21">
        <v>0</v>
      </c>
      <c r="Y173" s="21">
        <v>0</v>
      </c>
      <c r="Z173" s="51">
        <f>bv_affected*V173+bv_idpcumul*W173+bv_htotalimput*X173+bv_hpartialimput*Y173</f>
        <v>2.8075786925401195E-4</v>
      </c>
      <c r="AA173" s="51">
        <f>100 * Z173 / MAX(magnitudescore)</f>
        <v>0.65294578916055845</v>
      </c>
      <c r="AC173" s="23">
        <v>0.97145998477935791</v>
      </c>
      <c r="AD173" s="23">
        <v>4.6326234936714172E-2</v>
      </c>
      <c r="AE173" s="23">
        <v>0</v>
      </c>
      <c r="AF173" s="23">
        <v>0.97145998477935791</v>
      </c>
      <c r="AG173" s="23">
        <v>0</v>
      </c>
      <c r="AH173" s="23">
        <v>3.2157271634787321E-3</v>
      </c>
      <c r="AI173" s="23">
        <v>3.4737540408968925E-4</v>
      </c>
      <c r="AJ173" s="23">
        <v>0</v>
      </c>
      <c r="AK173" s="76">
        <f>bv_rimputAffect*AH173+bv_ratioIDP*AI173+bv_rimputDamaged*AJ173</f>
        <v>9.4660103702917686E-4</v>
      </c>
      <c r="AL173" s="76">
        <f>100 * AK173 / MAX(intensityscore)</f>
        <v>14.372839567089066</v>
      </c>
      <c r="AN173" s="25">
        <v>0.23664000630378723</v>
      </c>
      <c r="AO173" s="25">
        <v>1.8394646467640996E-3</v>
      </c>
      <c r="AP173" s="25">
        <v>11.640211640211639</v>
      </c>
      <c r="AQ173" s="25">
        <v>3.2559474930167198E-3</v>
      </c>
      <c r="AR173" s="80">
        <f>bv_poverty*AO173+bv_TotalUW_Pc*AQ173</f>
        <v>2.4295714005129415E-3</v>
      </c>
      <c r="AS173" s="80">
        <f xml:space="preserve"> 100 * AR173 / MAX(preexistscore)</f>
        <v>36.133426720804664</v>
      </c>
      <c r="AU173" s="78">
        <f>AA173*AL173*AS173</f>
        <v>339.10083040515491</v>
      </c>
      <c r="AV173" s="78">
        <f>100 * AU173 / MAX(UnmetNeedsMuliplic)</f>
        <v>0.11520335736792905</v>
      </c>
      <c r="AW173" s="28">
        <f>IF(AV173&gt;0,LOG10(AV173),"")</f>
        <v>-0.93853486409754094</v>
      </c>
      <c r="AX173" s="29">
        <f>RANK(AV173,UnmetNeedsMax100,0)</f>
        <v>322</v>
      </c>
      <c r="AY173" s="28">
        <f>IF(PERCENTRANK(UnmetNeedsMuliplic,AU173)&lt;0.95,AU173, PERCENTILE(UnmetNeedsMuliplic,0.95))</f>
        <v>339.10083040515491</v>
      </c>
      <c r="AZ173" s="28">
        <f xml:space="preserve"> 100 *AY173 / MAX(NeedsWinsor5High)</f>
        <v>0.66144498560772802</v>
      </c>
      <c r="BA173" s="28">
        <v>9.9999997764825821E-3</v>
      </c>
      <c r="BC173" s="34">
        <v>10443</v>
      </c>
      <c r="BD173" s="35">
        <v>24.712314605712891</v>
      </c>
      <c r="BE173" s="35">
        <v>0.13147568702697754</v>
      </c>
      <c r="BF173" s="33">
        <v>329</v>
      </c>
    </row>
    <row r="174" spans="1:58">
      <c r="A174" s="7">
        <v>173</v>
      </c>
      <c r="C174" s="11" t="s">
        <v>4</v>
      </c>
      <c r="D174" s="11" t="s">
        <v>8</v>
      </c>
      <c r="E174" s="11" t="s">
        <v>12</v>
      </c>
      <c r="F174" s="11" t="s">
        <v>21</v>
      </c>
      <c r="G174" s="11" t="s">
        <v>38</v>
      </c>
      <c r="H174" s="15" t="s">
        <v>216</v>
      </c>
      <c r="I174" s="11" t="s">
        <v>611</v>
      </c>
      <c r="J174" s="11">
        <v>71240000</v>
      </c>
      <c r="K174" s="11">
        <v>71240</v>
      </c>
      <c r="L174" s="12">
        <v>24698</v>
      </c>
      <c r="M174" s="12">
        <v>25423.705078125</v>
      </c>
      <c r="P174" s="20">
        <v>24698</v>
      </c>
      <c r="Q174" s="20">
        <v>8</v>
      </c>
      <c r="R174" s="20">
        <v>0</v>
      </c>
      <c r="S174" s="20">
        <v>0</v>
      </c>
      <c r="T174" s="20">
        <v>0</v>
      </c>
      <c r="U174" s="20">
        <v>0</v>
      </c>
      <c r="V174" s="21">
        <v>1.8328871810808778E-3</v>
      </c>
      <c r="W174" s="21">
        <v>1.5549265981462668E-6</v>
      </c>
      <c r="X174" s="21">
        <v>0</v>
      </c>
      <c r="Y174" s="21">
        <v>0</v>
      </c>
      <c r="Z174" s="51">
        <f>bv_affected*V174+bv_idpcumul*W174+bv_htotalimput*X174+bv_hpartialimput*Y174</f>
        <v>6.2618955663239152E-4</v>
      </c>
      <c r="AA174" s="51">
        <f>100 * Z174 / MAX(magnitudescore)</f>
        <v>1.4563005315071662</v>
      </c>
      <c r="AC174" s="23">
        <v>0.97145998477935791</v>
      </c>
      <c r="AD174" s="23">
        <v>3.1466694781556726E-4</v>
      </c>
      <c r="AE174" s="23">
        <v>0</v>
      </c>
      <c r="AF174" s="23">
        <v>0.97145998477935791</v>
      </c>
      <c r="AG174" s="23">
        <v>0</v>
      </c>
      <c r="AH174" s="23">
        <v>3.2157271634787321E-3</v>
      </c>
      <c r="AI174" s="23">
        <v>2.3595173388457624E-6</v>
      </c>
      <c r="AJ174" s="23">
        <v>0</v>
      </c>
      <c r="AK174" s="76">
        <f>bv_rimputAffect*AH174+bv_ratioIDP*AI174+bv_rimputDamaged*AJ174</f>
        <v>8.2981315936401633E-4</v>
      </c>
      <c r="AL174" s="76">
        <f>100 * AK174 / MAX(intensityscore)</f>
        <v>12.599575685686368</v>
      </c>
      <c r="AN174" s="25">
        <v>0.23702000081539154</v>
      </c>
      <c r="AO174" s="25">
        <v>1.8424184527248144E-3</v>
      </c>
      <c r="AP174" s="25">
        <v>6.1128526645768027</v>
      </c>
      <c r="AQ174" s="25">
        <v>1.7098595853894949E-3</v>
      </c>
      <c r="AR174" s="80">
        <f>bv_poverty*AO174+bv_TotalUW_Pc*AQ174</f>
        <v>1.7871944285929202E-3</v>
      </c>
      <c r="AS174" s="80">
        <f xml:space="preserve"> 100 * AR174 / MAX(preexistscore)</f>
        <v>26.579774073632404</v>
      </c>
      <c r="AU174" s="78">
        <f>AA174*AL174*AS174</f>
        <v>487.70612837823916</v>
      </c>
      <c r="AV174" s="78">
        <f>100 * AU174 / MAX(UnmetNeedsMuliplic)</f>
        <v>0.16568931232329195</v>
      </c>
      <c r="AW174" s="28">
        <f>IF(AV174&gt;0,LOG10(AV174),"")</f>
        <v>-0.78070550454817711</v>
      </c>
      <c r="AX174" s="29">
        <f>RANK(AV174,UnmetNeedsMax100,0)</f>
        <v>315</v>
      </c>
      <c r="AY174" s="28">
        <f>IF(PERCENTRANK(UnmetNeedsMuliplic,AU174)&lt;0.95,AU174, PERCENTILE(UnmetNeedsMuliplic,0.95))</f>
        <v>487.70612837823916</v>
      </c>
      <c r="AZ174" s="28">
        <f xml:space="preserve"> 100 *AY174 / MAX(NeedsWinsor5High)</f>
        <v>0.95131224739413445</v>
      </c>
      <c r="BA174" s="28">
        <v>9.9999997764825821E-3</v>
      </c>
      <c r="BC174" s="34">
        <v>24698</v>
      </c>
      <c r="BD174" s="35">
        <v>58.539199829101563</v>
      </c>
      <c r="BE174" s="35">
        <v>0.31144317984580994</v>
      </c>
      <c r="BF174" s="33">
        <v>284</v>
      </c>
    </row>
    <row r="175" spans="1:58">
      <c r="A175" s="7">
        <v>174</v>
      </c>
      <c r="C175" s="11" t="s">
        <v>4</v>
      </c>
      <c r="D175" s="11" t="s">
        <v>8</v>
      </c>
      <c r="E175" s="11" t="s">
        <v>12</v>
      </c>
      <c r="F175" s="11" t="s">
        <v>21</v>
      </c>
      <c r="G175" s="11" t="s">
        <v>38</v>
      </c>
      <c r="H175" s="15" t="s">
        <v>217</v>
      </c>
      <c r="I175" s="11" t="s">
        <v>612</v>
      </c>
      <c r="J175" s="11">
        <v>71241000</v>
      </c>
      <c r="K175" s="11">
        <v>71241</v>
      </c>
      <c r="L175" s="12">
        <v>6380</v>
      </c>
      <c r="M175" s="12">
        <v>6567.46484375</v>
      </c>
      <c r="P175" s="20">
        <v>0</v>
      </c>
      <c r="Q175" s="20">
        <v>0</v>
      </c>
      <c r="S175" s="20">
        <v>0</v>
      </c>
      <c r="U175" s="20">
        <v>0</v>
      </c>
      <c r="V175" s="21">
        <v>0</v>
      </c>
      <c r="W175" s="21">
        <v>0</v>
      </c>
      <c r="X175" s="21">
        <v>0</v>
      </c>
      <c r="Y175" s="21">
        <v>0</v>
      </c>
      <c r="Z175" s="51">
        <f>bv_affected*V175+bv_idpcumul*W175+bv_htotalimput*X175+bv_hpartialimput*Y175</f>
        <v>0</v>
      </c>
      <c r="AA175" s="51">
        <f>100 * Z175 / MAX(magnitudescore)</f>
        <v>0</v>
      </c>
      <c r="AC175" s="23">
        <v>0</v>
      </c>
      <c r="AD175" s="23">
        <v>0</v>
      </c>
      <c r="AE175" s="23">
        <v>0</v>
      </c>
      <c r="AF175" s="23">
        <v>0</v>
      </c>
      <c r="AG175" s="23">
        <v>0</v>
      </c>
      <c r="AH175" s="23">
        <v>0</v>
      </c>
      <c r="AI175" s="23">
        <v>0</v>
      </c>
      <c r="AJ175" s="23">
        <v>0</v>
      </c>
      <c r="AK175" s="76">
        <f>bv_rimputAffect*AH175+bv_ratioIDP*AI175+bv_rimputDamaged*AJ175</f>
        <v>0</v>
      </c>
      <c r="AL175" s="76">
        <f>100 * AK175 / MAX(intensityscore)</f>
        <v>0</v>
      </c>
      <c r="AN175" s="25">
        <v>0.12817999720573425</v>
      </c>
      <c r="AO175" s="25">
        <v>9.9637662060558796E-4</v>
      </c>
      <c r="AP175" s="25">
        <v>2.8846153846153846</v>
      </c>
      <c r="AQ175" s="25">
        <v>8.068715687841177E-4</v>
      </c>
      <c r="AR175" s="80">
        <f>bv_poverty*AO175+bv_TotalUW_Pc*AQ175</f>
        <v>9.1742881601676357E-4</v>
      </c>
      <c r="AS175" s="80">
        <f xml:space="preserve"> 100 * AR175 / MAX(preexistscore)</f>
        <v>13.644318865499313</v>
      </c>
      <c r="AU175" s="78">
        <f>AA175*AL175*AS175</f>
        <v>0</v>
      </c>
      <c r="AV175" s="78">
        <f>100 * AU175 / MAX(UnmetNeedsMuliplic)</f>
        <v>0</v>
      </c>
      <c r="AW175" s="28" t="str">
        <f>IF(AV175&gt;0,LOG10(AV175),"")</f>
        <v/>
      </c>
      <c r="AX175" s="29">
        <f>RANK(AV175,UnmetNeedsMax100,0)</f>
        <v>371</v>
      </c>
      <c r="AY175" s="28">
        <f>IF(PERCENTRANK(UnmetNeedsMuliplic,AU175)&lt;0.95,AU175, PERCENTILE(UnmetNeedsMuliplic,0.95))</f>
        <v>0</v>
      </c>
      <c r="AZ175" s="28">
        <f xml:space="preserve"> 100 *AY175 / MAX(NeedsWinsor5High)</f>
        <v>0</v>
      </c>
      <c r="BA175" s="28">
        <v>9.9999997764825821E-3</v>
      </c>
      <c r="BC175" s="34">
        <v>1</v>
      </c>
      <c r="BD175" s="35">
        <v>1.2817999813705683E-3</v>
      </c>
      <c r="BE175" s="35">
        <v>6.8194963205314707E-6</v>
      </c>
      <c r="BF175" s="33">
        <v>401</v>
      </c>
    </row>
    <row r="176" spans="1:58">
      <c r="A176" s="7">
        <v>175</v>
      </c>
      <c r="C176" s="11" t="s">
        <v>4</v>
      </c>
      <c r="D176" s="11" t="s">
        <v>8</v>
      </c>
      <c r="E176" s="11" t="s">
        <v>12</v>
      </c>
      <c r="F176" s="11" t="s">
        <v>21</v>
      </c>
      <c r="G176" s="11" t="s">
        <v>38</v>
      </c>
      <c r="H176" s="15" t="s">
        <v>218</v>
      </c>
      <c r="I176" s="11" t="s">
        <v>613</v>
      </c>
      <c r="J176" s="11">
        <v>71242000</v>
      </c>
      <c r="K176" s="11">
        <v>71242</v>
      </c>
      <c r="L176" s="12">
        <v>96792</v>
      </c>
      <c r="M176" s="12">
        <v>99636.0546875</v>
      </c>
      <c r="N176" s="13">
        <v>169.29900000000001</v>
      </c>
      <c r="P176" s="20">
        <v>96792</v>
      </c>
      <c r="Q176" s="20">
        <v>424</v>
      </c>
      <c r="R176" s="20">
        <v>0</v>
      </c>
      <c r="S176" s="20">
        <v>0</v>
      </c>
      <c r="T176" s="20">
        <v>0</v>
      </c>
      <c r="U176" s="20">
        <v>0</v>
      </c>
      <c r="V176" s="21">
        <v>7.1831247769296169E-3</v>
      </c>
      <c r="W176" s="21">
        <v>8.2411112089175731E-5</v>
      </c>
      <c r="X176" s="21">
        <v>0</v>
      </c>
      <c r="Y176" s="21">
        <v>0</v>
      </c>
      <c r="Z176" s="51">
        <f>bv_affected*V176+bv_idpcumul*W176+bv_htotalimput*X176+bv_hpartialimput*Y176</f>
        <v>2.4667420792618944E-3</v>
      </c>
      <c r="AA176" s="51">
        <f>100 * Z176 / MAX(magnitudescore)</f>
        <v>5.7367897038070241</v>
      </c>
      <c r="AC176" s="23">
        <v>0.97145998477935791</v>
      </c>
      <c r="AD176" s="23">
        <v>4.2554875835776329E-3</v>
      </c>
      <c r="AE176" s="23">
        <v>0</v>
      </c>
      <c r="AF176" s="23">
        <v>0.97145998477935791</v>
      </c>
      <c r="AG176" s="23">
        <v>0</v>
      </c>
      <c r="AH176" s="23">
        <v>3.2157271634787321E-3</v>
      </c>
      <c r="AI176" s="23">
        <v>3.1909599783830345E-5</v>
      </c>
      <c r="AJ176" s="23">
        <v>0</v>
      </c>
      <c r="AK176" s="76">
        <f>bv_rimputAffect*AH176+bv_ratioIDP*AI176+bv_rimputDamaged*AJ176</f>
        <v>8.3981586227164368E-4</v>
      </c>
      <c r="AL176" s="76">
        <f>100 * AK176 / MAX(intensityscore)</f>
        <v>12.751453022076982</v>
      </c>
      <c r="AN176" s="25">
        <v>3.7399999797344208E-2</v>
      </c>
      <c r="AO176" s="25">
        <v>2.9071996686980128E-4</v>
      </c>
      <c r="AP176" s="25">
        <v>3.2763396695004299</v>
      </c>
      <c r="AQ176" s="25">
        <v>9.1644295025616884E-4</v>
      </c>
      <c r="AR176" s="80">
        <f>bv_poverty*AO176+bv_TotalUW_Pc*AQ176</f>
        <v>5.5139616174856203E-4</v>
      </c>
      <c r="AS176" s="80">
        <f xml:space="preserve"> 100 * AR176 / MAX(preexistscore)</f>
        <v>8.2005545506784525</v>
      </c>
      <c r="AU176" s="78">
        <f>AA176*AL176*AS176</f>
        <v>599.89028284166113</v>
      </c>
      <c r="AV176" s="78">
        <f>100 * AU176 / MAX(UnmetNeedsMuliplic)</f>
        <v>0.2038018442867999</v>
      </c>
      <c r="AW176" s="28">
        <f>IF(AV176&gt;0,LOG10(AV176),"")</f>
        <v>-0.69079189020223175</v>
      </c>
      <c r="AX176" s="29">
        <f>RANK(AV176,UnmetNeedsMax100,0)</f>
        <v>295</v>
      </c>
      <c r="AY176" s="28">
        <f>IF(PERCENTRANK(UnmetNeedsMuliplic,AU176)&lt;0.95,AU176, PERCENTILE(UnmetNeedsMuliplic,0.95))</f>
        <v>599.89028284166113</v>
      </c>
      <c r="AZ176" s="28">
        <f xml:space="preserve"> 100 *AY176 / MAX(NeedsWinsor5High)</f>
        <v>1.1701369737913401</v>
      </c>
      <c r="BA176" s="28">
        <v>9.9999997764825821E-3</v>
      </c>
      <c r="BC176" s="34">
        <v>96792</v>
      </c>
      <c r="BD176" s="35">
        <v>36.200206756591797</v>
      </c>
      <c r="BE176" s="35">
        <v>0.19259414076805115</v>
      </c>
      <c r="BF176" s="33">
        <v>316</v>
      </c>
    </row>
    <row r="177" spans="1:58">
      <c r="A177" s="7">
        <v>176</v>
      </c>
      <c r="C177" s="11" t="s">
        <v>4</v>
      </c>
      <c r="D177" s="11" t="s">
        <v>8</v>
      </c>
      <c r="E177" s="11" t="s">
        <v>12</v>
      </c>
      <c r="F177" s="11" t="s">
        <v>21</v>
      </c>
      <c r="G177" s="11" t="s">
        <v>38</v>
      </c>
      <c r="H177" s="15" t="s">
        <v>219</v>
      </c>
      <c r="I177" s="11" t="s">
        <v>614</v>
      </c>
      <c r="J177" s="11">
        <v>71243000</v>
      </c>
      <c r="K177" s="11">
        <v>71243</v>
      </c>
      <c r="L177" s="12">
        <v>61373</v>
      </c>
      <c r="M177" s="12">
        <v>63176.3359375</v>
      </c>
      <c r="P177" s="20">
        <v>61373</v>
      </c>
      <c r="Q177" s="20">
        <v>4950</v>
      </c>
      <c r="R177" s="20">
        <v>7</v>
      </c>
      <c r="S177" s="20">
        <v>7</v>
      </c>
      <c r="T177" s="20">
        <v>400</v>
      </c>
      <c r="U177" s="20">
        <v>400</v>
      </c>
      <c r="V177" s="21">
        <v>4.5546111650764942E-3</v>
      </c>
      <c r="W177" s="21">
        <v>9.6211081836372614E-4</v>
      </c>
      <c r="X177" s="21">
        <v>1.3016548109590076E-5</v>
      </c>
      <c r="Y177" s="21">
        <v>7.1775657124817371E-4</v>
      </c>
      <c r="Z177" s="51">
        <f>bv_affected*V177+bv_idpcumul*W177+bv_htotalimput*X177+bv_hpartialimput*Y177</f>
        <v>1.9094777551088556E-3</v>
      </c>
      <c r="AA177" s="51">
        <f>100 * Z177 / MAX(magnitudescore)</f>
        <v>4.440785446216899</v>
      </c>
      <c r="AC177" s="23">
        <v>0.97145998477935791</v>
      </c>
      <c r="AD177" s="23">
        <v>7.8352123498916626E-2</v>
      </c>
      <c r="AE177" s="23">
        <v>3.0510000884532928E-2</v>
      </c>
      <c r="AF177" s="23">
        <v>0.97145998477935791</v>
      </c>
      <c r="AG177" s="23">
        <v>3.0510000884532928E-2</v>
      </c>
      <c r="AH177" s="23">
        <v>3.2157271634787321E-3</v>
      </c>
      <c r="AI177" s="23">
        <v>5.8752024779096246E-4</v>
      </c>
      <c r="AJ177" s="23">
        <v>2.0075918291695416E-4</v>
      </c>
      <c r="AK177" s="76">
        <f>bv_rimputAffect*AH177+bv_ratioIDP*AI177+bv_rimputDamaged*AJ177</f>
        <v>1.1089365487656321E-3</v>
      </c>
      <c r="AL177" s="76">
        <f>100 * AK177 / MAX(intensityscore)</f>
        <v>16.837681855400927</v>
      </c>
      <c r="AN177" s="25">
        <v>0.30922999978065491</v>
      </c>
      <c r="AO177" s="25">
        <v>2.4037256371229887E-3</v>
      </c>
      <c r="AP177" s="25">
        <v>1.0604219595714126</v>
      </c>
      <c r="AQ177" s="25">
        <v>2.9661643202416599E-4</v>
      </c>
      <c r="AR177" s="80">
        <f>bv_poverty*AO177+bv_TotalUW_Pc*AQ177</f>
        <v>1.5259039422788191E-3</v>
      </c>
      <c r="AS177" s="80">
        <f xml:space="preserve"> 100 * AR177 / MAX(preexistscore)</f>
        <v>22.693771530928494</v>
      </c>
      <c r="AU177" s="78">
        <f>AA177*AL177*AS177</f>
        <v>1696.870770058661</v>
      </c>
      <c r="AV177" s="78">
        <f>100 * AU177 / MAX(UnmetNeedsMuliplic)</f>
        <v>0.57648107053202069</v>
      </c>
      <c r="AW177" s="28">
        <f>IF(AV177&gt;0,LOG10(AV177),"")</f>
        <v>-0.23921494873087809</v>
      </c>
      <c r="AX177" s="29">
        <f>RANK(AV177,UnmetNeedsMax100,0)</f>
        <v>215</v>
      </c>
      <c r="AY177" s="28">
        <f>IF(PERCENTRANK(UnmetNeedsMuliplic,AU177)&lt;0.95,AU177, PERCENTILE(UnmetNeedsMuliplic,0.95))</f>
        <v>1696.870770058661</v>
      </c>
      <c r="AZ177" s="28">
        <f xml:space="preserve"> 100 *AY177 / MAX(NeedsWinsor5High)</f>
        <v>3.3098906326434148</v>
      </c>
      <c r="BA177" s="28">
        <v>9.9999997764825821E-3</v>
      </c>
      <c r="BC177" s="34">
        <v>61373</v>
      </c>
      <c r="BD177" s="35">
        <v>189.78372192382812</v>
      </c>
      <c r="BE177" s="35">
        <v>1.0096968412399292</v>
      </c>
      <c r="BF177" s="33">
        <v>182</v>
      </c>
    </row>
    <row r="178" spans="1:58">
      <c r="A178" s="7">
        <v>177</v>
      </c>
      <c r="C178" s="11" t="s">
        <v>4</v>
      </c>
      <c r="D178" s="11" t="s">
        <v>8</v>
      </c>
      <c r="E178" s="11" t="s">
        <v>12</v>
      </c>
      <c r="F178" s="11" t="s">
        <v>21</v>
      </c>
      <c r="G178" s="11" t="s">
        <v>38</v>
      </c>
      <c r="H178" s="15" t="s">
        <v>220</v>
      </c>
      <c r="I178" s="11" t="s">
        <v>615</v>
      </c>
      <c r="J178" s="11">
        <v>71244000</v>
      </c>
      <c r="K178" s="11">
        <v>71244</v>
      </c>
      <c r="L178" s="12">
        <v>28828</v>
      </c>
      <c r="M178" s="12">
        <v>29675.05859375</v>
      </c>
      <c r="N178" s="13">
        <v>120.044</v>
      </c>
      <c r="P178" s="20">
        <v>28828</v>
      </c>
      <c r="Q178" s="20">
        <v>17113</v>
      </c>
      <c r="R178" s="20">
        <v>0</v>
      </c>
      <c r="S178" s="20">
        <v>0</v>
      </c>
      <c r="T178" s="20">
        <v>12</v>
      </c>
      <c r="U178" s="20">
        <v>12</v>
      </c>
      <c r="V178" s="21">
        <v>2.1393827628344297E-3</v>
      </c>
      <c r="W178" s="21">
        <v>3.3261824864894152E-3</v>
      </c>
      <c r="X178" s="21">
        <v>0</v>
      </c>
      <c r="Y178" s="21">
        <v>2.1532698156079277E-5</v>
      </c>
      <c r="Z178" s="51">
        <f>bv_affected*V178+bv_idpcumul*W178+bv_htotalimput*X178+bv_hpartialimput*Y178</f>
        <v>1.2894775185301115E-3</v>
      </c>
      <c r="AA178" s="51">
        <f>100 * Z178 / MAX(magnitudescore)</f>
        <v>2.9988791344604877</v>
      </c>
      <c r="AC178" s="23">
        <v>0.97145998477935791</v>
      </c>
      <c r="AD178" s="23">
        <v>0.57667958736419678</v>
      </c>
      <c r="AE178" s="23">
        <v>1.9099999917671084E-3</v>
      </c>
      <c r="AF178" s="23">
        <v>0.97145998477935791</v>
      </c>
      <c r="AG178" s="23">
        <v>1.9099999917671084E-3</v>
      </c>
      <c r="AH178" s="23">
        <v>3.2157271634787321E-3</v>
      </c>
      <c r="AI178" s="23">
        <v>4.3242084793746471E-3</v>
      </c>
      <c r="AJ178" s="23">
        <v>1.2568010788527317E-5</v>
      </c>
      <c r="AK178" s="76">
        <f>bv_rimputAffect*AH178+bv_ratioIDP*AI178+bv_rimputDamaged*AJ178</f>
        <v>2.2978327389684638E-3</v>
      </c>
      <c r="AL178" s="76">
        <f>100 * AK178 / MAX(intensityscore)</f>
        <v>34.889441292869208</v>
      </c>
      <c r="AN178" s="25">
        <v>0.4083000123500824</v>
      </c>
      <c r="AO178" s="25">
        <v>3.173822769895196E-3</v>
      </c>
      <c r="AP178" s="25">
        <v>5.3550295857988166</v>
      </c>
      <c r="AQ178" s="25">
        <v>1.4978847466409206E-3</v>
      </c>
      <c r="AR178" s="80">
        <f>bv_poverty*AO178+bv_TotalUW_Pc*AQ178</f>
        <v>2.4756269894074651E-3</v>
      </c>
      <c r="AS178" s="80">
        <f xml:space="preserve"> 100 * AR178 / MAX(preexistscore)</f>
        <v>36.818381378260888</v>
      </c>
      <c r="AU178" s="78">
        <f>AA178*AL178*AS178</f>
        <v>3852.2784334511634</v>
      </c>
      <c r="AV178" s="78">
        <f>100 * AU178 / MAX(UnmetNeedsMuliplic)</f>
        <v>1.3087417347795849</v>
      </c>
      <c r="AW178" s="28">
        <f>IF(AV178&gt;0,LOG10(AV178),"")</f>
        <v>0.1168539519545567</v>
      </c>
      <c r="AX178" s="29">
        <f>RANK(AV178,UnmetNeedsMax100,0)</f>
        <v>175</v>
      </c>
      <c r="AY178" s="28">
        <f>IF(PERCENTRANK(UnmetNeedsMuliplic,AU178)&lt;0.95,AU178, PERCENTILE(UnmetNeedsMuliplic,0.95))</f>
        <v>3852.2784334511634</v>
      </c>
      <c r="AZ178" s="28">
        <f xml:space="preserve"> 100 *AY178 / MAX(NeedsWinsor5High)</f>
        <v>7.5141964410014932</v>
      </c>
      <c r="BA178" s="28">
        <v>9.9999997764825821E-3</v>
      </c>
      <c r="BC178" s="34">
        <v>28828</v>
      </c>
      <c r="BD178" s="35">
        <v>117.70472717285156</v>
      </c>
      <c r="BE178" s="35">
        <v>0.62621855735778809</v>
      </c>
      <c r="BF178" s="33">
        <v>230</v>
      </c>
    </row>
    <row r="179" spans="1:58">
      <c r="A179" s="7">
        <v>178</v>
      </c>
      <c r="C179" s="11" t="s">
        <v>4</v>
      </c>
      <c r="D179" s="11" t="s">
        <v>8</v>
      </c>
      <c r="E179" s="11" t="s">
        <v>12</v>
      </c>
      <c r="F179" s="11" t="s">
        <v>21</v>
      </c>
      <c r="G179" s="11" t="s">
        <v>38</v>
      </c>
      <c r="H179" s="15" t="s">
        <v>221</v>
      </c>
      <c r="I179" s="11" t="s">
        <v>616</v>
      </c>
      <c r="J179" s="11">
        <v>71245000</v>
      </c>
      <c r="K179" s="11">
        <v>71245</v>
      </c>
      <c r="L179" s="12">
        <v>44902</v>
      </c>
      <c r="M179" s="12">
        <v>46221.36328125</v>
      </c>
      <c r="N179" s="13">
        <v>139.62799999999999</v>
      </c>
      <c r="P179" s="20">
        <v>44902</v>
      </c>
      <c r="Q179" s="20">
        <v>6013.2001953125</v>
      </c>
      <c r="R179" s="20">
        <v>0</v>
      </c>
      <c r="S179" s="20">
        <v>0</v>
      </c>
      <c r="T179" s="20">
        <v>0</v>
      </c>
      <c r="U179" s="20">
        <v>0</v>
      </c>
      <c r="V179" s="21">
        <v>3.3322658855468035E-3</v>
      </c>
      <c r="W179" s="21">
        <v>1.1687605874612927E-3</v>
      </c>
      <c r="X179" s="21">
        <v>0</v>
      </c>
      <c r="Y179" s="21">
        <v>0</v>
      </c>
      <c r="Z179" s="51">
        <f>bv_affected*V179+bv_idpcumul*W179+bv_htotalimput*X179+bv_hpartialimput*Y179</f>
        <v>1.3323336856090463E-3</v>
      </c>
      <c r="AA179" s="51">
        <f>100 * Z179 / MAX(magnitudescore)</f>
        <v>3.0985477703142341</v>
      </c>
      <c r="AC179" s="23">
        <v>0.97145998477935791</v>
      </c>
      <c r="AD179" s="23">
        <v>0.13009569048881531</v>
      </c>
      <c r="AE179" s="23">
        <v>0</v>
      </c>
      <c r="AF179" s="23">
        <v>0.97145998477935791</v>
      </c>
      <c r="AG179" s="23">
        <v>0</v>
      </c>
      <c r="AH179" s="23">
        <v>3.2157271634787321E-3</v>
      </c>
      <c r="AI179" s="23">
        <v>9.7551726503297687E-4</v>
      </c>
      <c r="AJ179" s="23">
        <v>0</v>
      </c>
      <c r="AK179" s="76">
        <f>bv_rimputAffect*AH179+bv_ratioIDP*AI179+bv_rimputDamaged*AJ179</f>
        <v>1.1592270569584797E-3</v>
      </c>
      <c r="AL179" s="76">
        <f>100 * AK179 / MAX(intensityscore)</f>
        <v>17.601274306420919</v>
      </c>
      <c r="AN179" s="25">
        <v>0.15814000368118286</v>
      </c>
      <c r="AO179" s="25">
        <v>1.2292636092752218E-3</v>
      </c>
      <c r="AP179" s="25">
        <v>3.4567901234567899</v>
      </c>
      <c r="AQ179" s="25">
        <v>9.669177234172821E-4</v>
      </c>
      <c r="AR179" s="80">
        <f>bv_poverty*AO179+bv_TotalUW_Pc*AQ179</f>
        <v>1.1199703132268042E-3</v>
      </c>
      <c r="AS179" s="80">
        <f xml:space="preserve"> 100 * AR179 / MAX(preexistscore)</f>
        <v>16.656586109761385</v>
      </c>
      <c r="AU179" s="78">
        <f>AA179*AL179*AS179</f>
        <v>908.42337694440312</v>
      </c>
      <c r="AV179" s="78">
        <f>100 * AU179 / MAX(UnmetNeedsMuliplic)</f>
        <v>0.30862036760708589</v>
      </c>
      <c r="AW179" s="28">
        <f>IF(AV179&gt;0,LOG10(AV179),"")</f>
        <v>-0.5105754157729453</v>
      </c>
      <c r="AX179" s="29">
        <f>RANK(AV179,UnmetNeedsMax100,0)</f>
        <v>268</v>
      </c>
      <c r="AY179" s="28">
        <f>IF(PERCENTRANK(UnmetNeedsMuliplic,AU179)&lt;0.95,AU179, PERCENTILE(UnmetNeedsMuliplic,0.95))</f>
        <v>908.42337694440312</v>
      </c>
      <c r="AZ179" s="28">
        <f xml:space="preserve"> 100 *AY179 / MAX(NeedsWinsor5High)</f>
        <v>1.7719569921748566</v>
      </c>
      <c r="BA179" s="28">
        <v>9.9999997764825821E-3</v>
      </c>
      <c r="BC179" s="34">
        <v>44902</v>
      </c>
      <c r="BD179" s="35">
        <v>71.008026123046875</v>
      </c>
      <c r="BE179" s="35">
        <v>0.37778046727180481</v>
      </c>
      <c r="BF179" s="33">
        <v>268</v>
      </c>
    </row>
    <row r="180" spans="1:58">
      <c r="A180" s="7">
        <v>179</v>
      </c>
      <c r="C180" s="11" t="s">
        <v>4</v>
      </c>
      <c r="D180" s="11" t="s">
        <v>8</v>
      </c>
      <c r="E180" s="11" t="s">
        <v>12</v>
      </c>
      <c r="F180" s="11" t="s">
        <v>21</v>
      </c>
      <c r="G180" s="11" t="s">
        <v>38</v>
      </c>
      <c r="H180" s="15" t="s">
        <v>222</v>
      </c>
      <c r="I180" s="11" t="s">
        <v>617</v>
      </c>
      <c r="J180" s="11">
        <v>71246000</v>
      </c>
      <c r="K180" s="11">
        <v>71246</v>
      </c>
      <c r="L180" s="12">
        <v>68578</v>
      </c>
      <c r="M180" s="12">
        <v>70593.0390625</v>
      </c>
      <c r="N180" s="13">
        <v>122.762</v>
      </c>
      <c r="P180" s="20">
        <v>68578</v>
      </c>
      <c r="Q180" s="20">
        <v>2284</v>
      </c>
      <c r="R180" s="20">
        <v>3</v>
      </c>
      <c r="S180" s="20">
        <v>3</v>
      </c>
      <c r="T180" s="20">
        <v>0</v>
      </c>
      <c r="U180" s="20">
        <v>0</v>
      </c>
      <c r="V180" s="21">
        <v>5.0893086008727551E-3</v>
      </c>
      <c r="W180" s="21">
        <v>4.4393155258148909E-4</v>
      </c>
      <c r="X180" s="21">
        <v>5.5785203585401177E-6</v>
      </c>
      <c r="Y180" s="21">
        <v>0</v>
      </c>
      <c r="Z180" s="51">
        <f>bv_affected*V180+bv_idpcumul*W180+bv_htotalimput*X180+bv_hpartialimput*Y180</f>
        <v>1.8130848921413419E-3</v>
      </c>
      <c r="AA180" s="51">
        <f>100 * Z180 / MAX(magnitudescore)</f>
        <v>4.216608955110873</v>
      </c>
      <c r="AC180" s="23">
        <v>0.97145998477935791</v>
      </c>
      <c r="AD180" s="23">
        <v>3.2354466617107391E-2</v>
      </c>
      <c r="AE180" s="23">
        <v>1.9999999494757503E-4</v>
      </c>
      <c r="AF180" s="23">
        <v>0.97145998477935791</v>
      </c>
      <c r="AG180" s="23">
        <v>1.9999999494757503E-4</v>
      </c>
      <c r="AH180" s="23">
        <v>3.2157271634787321E-3</v>
      </c>
      <c r="AI180" s="23">
        <v>2.4260865757241845E-4</v>
      </c>
      <c r="AJ180" s="23">
        <v>1.3160221215002821E-6</v>
      </c>
      <c r="AK180" s="76">
        <f>bv_rimputAffect*AH180+bv_ratioIDP*AI180+bv_rimputDamaged*AJ180</f>
        <v>9.1166877146353035E-4</v>
      </c>
      <c r="AL180" s="76">
        <f>100 * AK180 / MAX(intensityscore)</f>
        <v>13.842440984106622</v>
      </c>
      <c r="AN180" s="25">
        <v>0.42934998869895935</v>
      </c>
      <c r="AO180" s="25">
        <v>3.3374496269971132E-3</v>
      </c>
      <c r="AP180" s="25">
        <v>7.0784787865464942</v>
      </c>
      <c r="AQ180" s="25">
        <v>1.9799601286649704E-3</v>
      </c>
      <c r="AR180" s="80">
        <f>bv_poverty*AO180+bv_TotalUW_Pc*AQ180</f>
        <v>2.7719195019919427E-3</v>
      </c>
      <c r="AS180" s="80">
        <f xml:space="preserve"> 100 * AR180 / MAX(preexistscore)</f>
        <v>41.224946169538072</v>
      </c>
      <c r="AU180" s="78">
        <f>AA180*AL180*AS180</f>
        <v>2406.2242793344299</v>
      </c>
      <c r="AV180" s="78">
        <f>100 * AU180 / MAX(UnmetNeedsMuliplic)</f>
        <v>0.81747106082975218</v>
      </c>
      <c r="AW180" s="28">
        <f>IF(AV180&gt;0,LOG10(AV180),"")</f>
        <v>-8.7527612789276274E-2</v>
      </c>
      <c r="AX180" s="29">
        <f>RANK(AV180,UnmetNeedsMax100,0)</f>
        <v>195</v>
      </c>
      <c r="AY180" s="28">
        <f>IF(PERCENTRANK(UnmetNeedsMuliplic,AU180)&lt;0.95,AU180, PERCENTILE(UnmetNeedsMuliplic,0.95))</f>
        <v>2406.2242793344299</v>
      </c>
      <c r="AZ180" s="28">
        <f xml:space="preserve"> 100 *AY180 / MAX(NeedsWinsor5High)</f>
        <v>4.6935449314934292</v>
      </c>
      <c r="BA180" s="28">
        <v>9.9999997764825821E-3</v>
      </c>
      <c r="BC180" s="34">
        <v>68578</v>
      </c>
      <c r="BD180" s="35">
        <v>294.43963623046875</v>
      </c>
      <c r="BE180" s="35">
        <v>1.5664924383163452</v>
      </c>
      <c r="BF180" s="33">
        <v>170</v>
      </c>
    </row>
    <row r="181" spans="1:58">
      <c r="A181" s="7">
        <v>180</v>
      </c>
      <c r="C181" s="11" t="s">
        <v>4</v>
      </c>
      <c r="D181" s="11" t="s">
        <v>8</v>
      </c>
      <c r="E181" s="11" t="s">
        <v>12</v>
      </c>
      <c r="F181" s="11" t="s">
        <v>21</v>
      </c>
      <c r="G181" s="11" t="s">
        <v>38</v>
      </c>
      <c r="H181" s="15" t="s">
        <v>223</v>
      </c>
      <c r="I181" s="11" t="s">
        <v>618</v>
      </c>
      <c r="J181" s="11">
        <v>71247000</v>
      </c>
      <c r="K181" s="11">
        <v>71247</v>
      </c>
      <c r="L181" s="12">
        <v>27586</v>
      </c>
      <c r="M181" s="12">
        <v>28396.564453125</v>
      </c>
      <c r="N181" s="13">
        <v>164.31800000000001</v>
      </c>
      <c r="P181" s="20">
        <v>27586</v>
      </c>
      <c r="Q181" s="20">
        <v>965</v>
      </c>
      <c r="R181" s="20">
        <v>0</v>
      </c>
      <c r="S181" s="20">
        <v>0</v>
      </c>
      <c r="T181" s="20">
        <v>0</v>
      </c>
      <c r="U181" s="20">
        <v>0</v>
      </c>
      <c r="V181" s="21">
        <v>2.0472113974392414E-3</v>
      </c>
      <c r="W181" s="21">
        <v>1.8756302597466856E-4</v>
      </c>
      <c r="X181" s="21">
        <v>0</v>
      </c>
      <c r="Y181" s="21">
        <v>0</v>
      </c>
      <c r="Z181" s="51">
        <f>bv_affected*V181+bv_idpcumul*W181+bv_htotalimput*X181+bv_hpartialimput*Y181</f>
        <v>7.3031442344508837E-4</v>
      </c>
      <c r="AA181" s="51">
        <f>100 * Z181 / MAX(magnitudescore)</f>
        <v>1.6984589917950355</v>
      </c>
      <c r="AC181" s="23">
        <v>0.97145998477935791</v>
      </c>
      <c r="AD181" s="23">
        <v>3.3982984721660614E-2</v>
      </c>
      <c r="AE181" s="23">
        <v>0</v>
      </c>
      <c r="AF181" s="23">
        <v>0.97145998477935791</v>
      </c>
      <c r="AG181" s="23">
        <v>0</v>
      </c>
      <c r="AH181" s="23">
        <v>3.2157271634787321E-3</v>
      </c>
      <c r="AI181" s="23">
        <v>2.5482004275545478E-4</v>
      </c>
      <c r="AJ181" s="23">
        <v>0</v>
      </c>
      <c r="AK181" s="76">
        <f>bv_rimputAffect*AH181+bv_ratioIDP*AI181+bv_rimputDamaged*AJ181</f>
        <v>9.1527104721753853E-4</v>
      </c>
      <c r="AL181" s="76">
        <f>100 * AK181 / MAX(intensityscore)</f>
        <v>13.897136605031848</v>
      </c>
      <c r="AN181" s="25">
        <v>0.23083999752998352</v>
      </c>
      <c r="AO181" s="25">
        <v>1.7943796701729298E-3</v>
      </c>
      <c r="AP181" s="25">
        <v>3.0903328050713155</v>
      </c>
      <c r="AQ181" s="25">
        <v>8.6441391613334417E-4</v>
      </c>
      <c r="AR181" s="80">
        <f>bv_poverty*AO181+bv_TotalUW_Pc*AQ181</f>
        <v>1.4069559370400383E-3</v>
      </c>
      <c r="AS181" s="80">
        <f xml:space="preserve"> 100 * AR181 / MAX(preexistscore)</f>
        <v>20.924735630203799</v>
      </c>
      <c r="AU181" s="78">
        <f>AA181*AL181*AS181</f>
        <v>493.901530310645</v>
      </c>
      <c r="AV181" s="78">
        <f>100 * AU181 / MAX(UnmetNeedsMuliplic)</f>
        <v>0.16779408777313132</v>
      </c>
      <c r="AW181" s="28">
        <f>IF(AV181&gt;0,LOG10(AV181),"")</f>
        <v>-0.77522334560946304</v>
      </c>
      <c r="AX181" s="29">
        <f>RANK(AV181,UnmetNeedsMax100,0)</f>
        <v>311</v>
      </c>
      <c r="AY181" s="28">
        <f>IF(PERCENTRANK(UnmetNeedsMuliplic,AU181)&lt;0.95,AU181, PERCENTILE(UnmetNeedsMuliplic,0.95))</f>
        <v>493.901530310645</v>
      </c>
      <c r="AZ181" s="28">
        <f xml:space="preserve"> 100 *AY181 / MAX(NeedsWinsor5High)</f>
        <v>0.96339690533235933</v>
      </c>
      <c r="BA181" s="28">
        <v>9.9999997764825821E-3</v>
      </c>
      <c r="BC181" s="34">
        <v>27586</v>
      </c>
      <c r="BD181" s="35">
        <v>63.679519653320312</v>
      </c>
      <c r="BE181" s="35">
        <v>0.33879095315933228</v>
      </c>
      <c r="BF181" s="33">
        <v>277</v>
      </c>
    </row>
    <row r="182" spans="1:58">
      <c r="A182" s="7">
        <v>181</v>
      </c>
      <c r="C182" s="11" t="s">
        <v>4</v>
      </c>
      <c r="D182" s="11" t="s">
        <v>8</v>
      </c>
      <c r="E182" s="11" t="s">
        <v>12</v>
      </c>
      <c r="F182" s="11" t="s">
        <v>21</v>
      </c>
      <c r="G182" s="11" t="s">
        <v>38</v>
      </c>
      <c r="H182" s="15" t="s">
        <v>224</v>
      </c>
      <c r="I182" s="11" t="s">
        <v>619</v>
      </c>
      <c r="J182" s="11">
        <v>71248000</v>
      </c>
      <c r="K182" s="11">
        <v>71248</v>
      </c>
      <c r="L182" s="12">
        <v>25796</v>
      </c>
      <c r="M182" s="12">
        <v>26553.96875</v>
      </c>
      <c r="P182" s="20">
        <v>0</v>
      </c>
      <c r="Q182" s="20">
        <v>0</v>
      </c>
      <c r="S182" s="20">
        <v>0</v>
      </c>
      <c r="U182" s="20">
        <v>0</v>
      </c>
      <c r="V182" s="21">
        <v>0</v>
      </c>
      <c r="W182" s="21">
        <v>0</v>
      </c>
      <c r="X182" s="21">
        <v>0</v>
      </c>
      <c r="Y182" s="21">
        <v>0</v>
      </c>
      <c r="Z182" s="51">
        <f>bv_affected*V182+bv_idpcumul*W182+bv_htotalimput*X182+bv_hpartialimput*Y182</f>
        <v>0</v>
      </c>
      <c r="AA182" s="51">
        <f>100 * Z182 / MAX(magnitudescore)</f>
        <v>0</v>
      </c>
      <c r="AC182" s="23">
        <v>0</v>
      </c>
      <c r="AD182" s="23">
        <v>0</v>
      </c>
      <c r="AE182" s="23">
        <v>0</v>
      </c>
      <c r="AF182" s="23">
        <v>0</v>
      </c>
      <c r="AG182" s="23">
        <v>0</v>
      </c>
      <c r="AH182" s="23">
        <v>0</v>
      </c>
      <c r="AI182" s="23">
        <v>0</v>
      </c>
      <c r="AJ182" s="23">
        <v>0</v>
      </c>
      <c r="AK182" s="76">
        <f>bv_rimputAffect*AH182+bv_ratioIDP*AI182+bv_rimputDamaged*AJ182</f>
        <v>0</v>
      </c>
      <c r="AL182" s="76">
        <f>100 * AK182 / MAX(intensityscore)</f>
        <v>0</v>
      </c>
      <c r="AN182" s="25">
        <v>0.41714000701904297</v>
      </c>
      <c r="AO182" s="25">
        <v>3.2425383105874062E-3</v>
      </c>
      <c r="AP182" s="25">
        <v>7.150964812712826</v>
      </c>
      <c r="AQ182" s="25">
        <v>2.0002354867756367E-3</v>
      </c>
      <c r="AR182" s="80">
        <f>bv_poverty*AO182+bv_TotalUW_Pc*AQ182</f>
        <v>2.7249949541874232E-3</v>
      </c>
      <c r="AS182" s="80">
        <f xml:space="preserve"> 100 * AR182 / MAX(preexistscore)</f>
        <v>40.527068054433677</v>
      </c>
      <c r="AU182" s="78">
        <f>AA182*AL182*AS182</f>
        <v>0</v>
      </c>
      <c r="AV182" s="78">
        <f>100 * AU182 / MAX(UnmetNeedsMuliplic)</f>
        <v>0</v>
      </c>
      <c r="AW182" s="28" t="str">
        <f>IF(AV182&gt;0,LOG10(AV182),"")</f>
        <v/>
      </c>
      <c r="AX182" s="29">
        <f>RANK(AV182,UnmetNeedsMax100,0)</f>
        <v>371</v>
      </c>
      <c r="AY182" s="28">
        <f>IF(PERCENTRANK(UnmetNeedsMuliplic,AU182)&lt;0.95,AU182, PERCENTILE(UnmetNeedsMuliplic,0.95))</f>
        <v>0</v>
      </c>
      <c r="AZ182" s="28">
        <f xml:space="preserve"> 100 *AY182 / MAX(NeedsWinsor5High)</f>
        <v>0</v>
      </c>
      <c r="BA182" s="28">
        <v>9.9999997764825821E-3</v>
      </c>
      <c r="BC182" s="34">
        <v>1</v>
      </c>
      <c r="BD182" s="35">
        <v>4.1713998652994633E-3</v>
      </c>
      <c r="BE182" s="35">
        <v>2.2192889446159825E-5</v>
      </c>
      <c r="BF182" s="33">
        <v>381</v>
      </c>
    </row>
    <row r="183" spans="1:58">
      <c r="A183" s="7">
        <v>182</v>
      </c>
      <c r="C183" s="11" t="s">
        <v>4</v>
      </c>
      <c r="D183" s="11" t="s">
        <v>8</v>
      </c>
      <c r="E183" s="11" t="s">
        <v>12</v>
      </c>
      <c r="F183" s="11" t="s">
        <v>22</v>
      </c>
      <c r="G183" s="11" t="s">
        <v>39</v>
      </c>
      <c r="H183" s="15" t="s">
        <v>225</v>
      </c>
      <c r="I183" s="11" t="s">
        <v>620</v>
      </c>
      <c r="J183" s="11">
        <v>72201000</v>
      </c>
      <c r="K183" s="11">
        <v>72201</v>
      </c>
      <c r="L183" s="12">
        <v>13556</v>
      </c>
      <c r="M183" s="12">
        <v>14360.3642578125</v>
      </c>
      <c r="P183" s="20">
        <v>0</v>
      </c>
      <c r="Q183" s="20">
        <v>0</v>
      </c>
      <c r="S183" s="20">
        <v>0</v>
      </c>
      <c r="U183" s="20">
        <v>0</v>
      </c>
      <c r="V183" s="21">
        <v>0</v>
      </c>
      <c r="W183" s="21">
        <v>0</v>
      </c>
      <c r="X183" s="21">
        <v>0</v>
      </c>
      <c r="Y183" s="21">
        <v>0</v>
      </c>
      <c r="Z183" s="51">
        <f>bv_affected*V183+bv_idpcumul*W183+bv_htotalimput*X183+bv_hpartialimput*Y183</f>
        <v>0</v>
      </c>
      <c r="AA183" s="51">
        <f>100 * Z183 / MAX(magnitudescore)</f>
        <v>0</v>
      </c>
      <c r="AC183" s="23">
        <v>0</v>
      </c>
      <c r="AD183" s="23">
        <v>0</v>
      </c>
      <c r="AE183" s="23">
        <v>0</v>
      </c>
      <c r="AF183" s="23">
        <v>0</v>
      </c>
      <c r="AG183" s="23">
        <v>0</v>
      </c>
      <c r="AH183" s="23">
        <v>0</v>
      </c>
      <c r="AI183" s="23">
        <v>0</v>
      </c>
      <c r="AJ183" s="23">
        <v>0</v>
      </c>
      <c r="AK183" s="76">
        <f>bv_rimputAffect*AH183+bv_ratioIDP*AI183+bv_rimputDamaged*AJ183</f>
        <v>0</v>
      </c>
      <c r="AL183" s="76">
        <f>100 * AK183 / MAX(intensityscore)</f>
        <v>0</v>
      </c>
      <c r="AN183" s="25">
        <v>0.34275001287460327</v>
      </c>
      <c r="AO183" s="25">
        <v>2.6642854791134596E-3</v>
      </c>
      <c r="AP183" s="25">
        <v>11.194029850746269</v>
      </c>
      <c r="AQ183" s="25">
        <v>3.1311435159295797E-3</v>
      </c>
      <c r="AR183" s="80">
        <f>bv_poverty*AO183+bv_TotalUW_Pc*AQ183</f>
        <v>2.8587785372510555E-3</v>
      </c>
      <c r="AS183" s="80">
        <f xml:space="preserve"> 100 * AR183 / MAX(preexistscore)</f>
        <v>42.516743803026969</v>
      </c>
      <c r="AU183" s="78">
        <f>AA183*AL183*AS183</f>
        <v>0</v>
      </c>
      <c r="AV183" s="78">
        <f>100 * AU183 / MAX(UnmetNeedsMuliplic)</f>
        <v>0</v>
      </c>
      <c r="AW183" s="28" t="str">
        <f>IF(AV183&gt;0,LOG10(AV183),"")</f>
        <v/>
      </c>
      <c r="AX183" s="29">
        <f>RANK(AV183,UnmetNeedsMax100,0)</f>
        <v>371</v>
      </c>
      <c r="AY183" s="28">
        <f>IF(PERCENTRANK(UnmetNeedsMuliplic,AU183)&lt;0.95,AU183, PERCENTILE(UnmetNeedsMuliplic,0.95))</f>
        <v>0</v>
      </c>
      <c r="AZ183" s="28">
        <f xml:space="preserve"> 100 *AY183 / MAX(NeedsWinsor5High)</f>
        <v>0</v>
      </c>
      <c r="BA183" s="28">
        <v>9.9999997764825821E-3</v>
      </c>
      <c r="BC183" s="34">
        <v>1</v>
      </c>
      <c r="BD183" s="35">
        <v>3.4275001380592585E-3</v>
      </c>
      <c r="BE183" s="35">
        <v>1.82351577677764E-5</v>
      </c>
      <c r="BF183" s="33">
        <v>385</v>
      </c>
    </row>
    <row r="184" spans="1:58">
      <c r="A184" s="7">
        <v>183</v>
      </c>
      <c r="C184" s="11" t="s">
        <v>4</v>
      </c>
      <c r="D184" s="11" t="s">
        <v>8</v>
      </c>
      <c r="E184" s="11" t="s">
        <v>12</v>
      </c>
      <c r="F184" s="11" t="s">
        <v>22</v>
      </c>
      <c r="G184" s="11" t="s">
        <v>39</v>
      </c>
      <c r="H184" s="15" t="s">
        <v>226</v>
      </c>
      <c r="I184" s="11" t="s">
        <v>621</v>
      </c>
      <c r="J184" s="11">
        <v>72202000</v>
      </c>
      <c r="K184" s="11">
        <v>72202</v>
      </c>
      <c r="L184" s="12">
        <v>14757</v>
      </c>
      <c r="M184" s="12">
        <v>15632.626953125</v>
      </c>
      <c r="N184" s="13">
        <v>167.73500000000001</v>
      </c>
      <c r="P184" s="20">
        <v>14757</v>
      </c>
      <c r="Q184" s="20">
        <v>225</v>
      </c>
      <c r="R184" s="20">
        <v>0</v>
      </c>
      <c r="S184" s="20">
        <v>0</v>
      </c>
      <c r="T184" s="20">
        <v>0</v>
      </c>
      <c r="U184" s="20">
        <v>0</v>
      </c>
      <c r="V184" s="21">
        <v>1.0951460571959615E-3</v>
      </c>
      <c r="W184" s="21">
        <v>4.3732310587074608E-5</v>
      </c>
      <c r="X184" s="21">
        <v>0</v>
      </c>
      <c r="Y184" s="21">
        <v>0</v>
      </c>
      <c r="Z184" s="51">
        <f>bv_affected*V184+bv_idpcumul*W184+bv_htotalimput*X184+bv_hpartialimput*Y184</f>
        <v>3.8126506178305137E-4</v>
      </c>
      <c r="AA184" s="51">
        <f>100 * Z184 / MAX(magnitudescore)</f>
        <v>0.88669078913707489</v>
      </c>
      <c r="AC184" s="23">
        <v>0.94398999214172363</v>
      </c>
      <c r="AD184" s="23">
        <v>1.43929747864604E-2</v>
      </c>
      <c r="AE184" s="23">
        <v>0</v>
      </c>
      <c r="AF184" s="23">
        <v>0.94398999214172363</v>
      </c>
      <c r="AG184" s="23">
        <v>0</v>
      </c>
      <c r="AH184" s="23">
        <v>3.1247958540916443E-3</v>
      </c>
      <c r="AI184" s="23">
        <v>1.0792513785418123E-4</v>
      </c>
      <c r="AJ184" s="23">
        <v>0</v>
      </c>
      <c r="AK184" s="76">
        <f>bv_rimputAffect*AH184+bv_ratioIDP*AI184+bv_rimputDamaged*AJ184</f>
        <v>8.4210503034846615E-4</v>
      </c>
      <c r="AL184" s="76">
        <f>100 * AK184 / MAX(intensityscore)</f>
        <v>12.786210902348833</v>
      </c>
      <c r="AN184" s="25">
        <v>0.31485000252723694</v>
      </c>
      <c r="AO184" s="25">
        <v>2.4474114179611206E-3</v>
      </c>
      <c r="AP184" s="25">
        <v>4.1248606465997772</v>
      </c>
      <c r="AQ184" s="25">
        <v>1.1537873651832342E-3</v>
      </c>
      <c r="AR184" s="80">
        <f>bv_poverty*AO184+bv_TotalUW_Pc*AQ184</f>
        <v>1.9084876375738532E-3</v>
      </c>
      <c r="AS184" s="80">
        <f xml:space="preserve"> 100 * AR184 / MAX(preexistscore)</f>
        <v>28.383688656063892</v>
      </c>
      <c r="AU184" s="78">
        <f>AA184*AL184*AS184</f>
        <v>321.79766987367185</v>
      </c>
      <c r="AV184" s="78">
        <f>100 * AU184 / MAX(UnmetNeedsMuliplic)</f>
        <v>0.10932492237878021</v>
      </c>
      <c r="AW184" s="28">
        <f>IF(AV184&gt;0,LOG10(AV184),"")</f>
        <v>-0.96128082233416323</v>
      </c>
      <c r="AX184" s="29">
        <f>RANK(AV184,UnmetNeedsMax100,0)</f>
        <v>325</v>
      </c>
      <c r="AY184" s="28">
        <f>IF(PERCENTRANK(UnmetNeedsMuliplic,AU184)&lt;0.95,AU184, PERCENTILE(UnmetNeedsMuliplic,0.95))</f>
        <v>321.79766987367185</v>
      </c>
      <c r="AZ184" s="28">
        <f xml:space="preserve"> 100 *AY184 / MAX(NeedsWinsor5High)</f>
        <v>0.62769370061370278</v>
      </c>
      <c r="BA184" s="28">
        <v>9.9999997764825821E-3</v>
      </c>
      <c r="BC184" s="34">
        <v>14757</v>
      </c>
      <c r="BD184" s="35">
        <v>46.462413787841797</v>
      </c>
      <c r="BE184" s="35">
        <v>0.2471916675567627</v>
      </c>
      <c r="BF184" s="33">
        <v>305</v>
      </c>
    </row>
    <row r="185" spans="1:58">
      <c r="A185" s="7">
        <v>184</v>
      </c>
      <c r="C185" s="11" t="s">
        <v>4</v>
      </c>
      <c r="D185" s="11" t="s">
        <v>8</v>
      </c>
      <c r="E185" s="11" t="s">
        <v>12</v>
      </c>
      <c r="F185" s="11" t="s">
        <v>22</v>
      </c>
      <c r="G185" s="11" t="s">
        <v>39</v>
      </c>
      <c r="H185" s="15" t="s">
        <v>227</v>
      </c>
      <c r="I185" s="11" t="s">
        <v>622</v>
      </c>
      <c r="J185" s="11">
        <v>72203000</v>
      </c>
      <c r="K185" s="11">
        <v>72203</v>
      </c>
      <c r="L185" s="12">
        <v>22072</v>
      </c>
      <c r="M185" s="12">
        <v>23381.671875</v>
      </c>
      <c r="P185" s="20">
        <v>0</v>
      </c>
      <c r="Q185" s="20">
        <v>0</v>
      </c>
      <c r="S185" s="20">
        <v>0</v>
      </c>
      <c r="U185" s="20">
        <v>0</v>
      </c>
      <c r="V185" s="21">
        <v>0</v>
      </c>
      <c r="W185" s="21">
        <v>0</v>
      </c>
      <c r="X185" s="21">
        <v>0</v>
      </c>
      <c r="Y185" s="21">
        <v>0</v>
      </c>
      <c r="Z185" s="51">
        <f>bv_affected*V185+bv_idpcumul*W185+bv_htotalimput*X185+bv_hpartialimput*Y185</f>
        <v>0</v>
      </c>
      <c r="AA185" s="51">
        <f>100 * Z185 / MAX(magnitudescore)</f>
        <v>0</v>
      </c>
      <c r="AC185" s="23">
        <v>0</v>
      </c>
      <c r="AD185" s="23">
        <v>0</v>
      </c>
      <c r="AE185" s="23">
        <v>0</v>
      </c>
      <c r="AF185" s="23">
        <v>0</v>
      </c>
      <c r="AG185" s="23">
        <v>0</v>
      </c>
      <c r="AH185" s="23">
        <v>0</v>
      </c>
      <c r="AI185" s="23">
        <v>0</v>
      </c>
      <c r="AJ185" s="23">
        <v>0</v>
      </c>
      <c r="AK185" s="76">
        <f>bv_rimputAffect*AH185+bv_ratioIDP*AI185+bv_rimputDamaged*AJ185</f>
        <v>0</v>
      </c>
      <c r="AL185" s="76">
        <f>100 * AK185 / MAX(intensityscore)</f>
        <v>0</v>
      </c>
      <c r="AN185" s="25">
        <v>0.44993001222610474</v>
      </c>
      <c r="AO185" s="25">
        <v>3.4974236041307449E-3</v>
      </c>
      <c r="AP185" s="25">
        <v>5.598591549295775</v>
      </c>
      <c r="AQ185" s="25">
        <v>1.5660127392038703E-3</v>
      </c>
      <c r="AR185" s="80">
        <f>bv_poverty*AO185+bv_TotalUW_Pc*AQ185</f>
        <v>2.6927978378022089E-3</v>
      </c>
      <c r="AS185" s="80">
        <f xml:space="preserve"> 100 * AR185 / MAX(preexistscore)</f>
        <v>40.048221396426122</v>
      </c>
      <c r="AU185" s="78">
        <f>AA185*AL185*AS185</f>
        <v>0</v>
      </c>
      <c r="AV185" s="78">
        <f>100 * AU185 / MAX(UnmetNeedsMuliplic)</f>
        <v>0</v>
      </c>
      <c r="AW185" s="28" t="str">
        <f>IF(AV185&gt;0,LOG10(AV185),"")</f>
        <v/>
      </c>
      <c r="AX185" s="29">
        <f>RANK(AV185,UnmetNeedsMax100,0)</f>
        <v>371</v>
      </c>
      <c r="AY185" s="28">
        <f>IF(PERCENTRANK(UnmetNeedsMuliplic,AU185)&lt;0.95,AU185, PERCENTILE(UnmetNeedsMuliplic,0.95))</f>
        <v>0</v>
      </c>
      <c r="AZ185" s="28">
        <f xml:space="preserve"> 100 *AY185 / MAX(NeedsWinsor5High)</f>
        <v>0</v>
      </c>
      <c r="BA185" s="28">
        <v>9.9999997764825821E-3</v>
      </c>
      <c r="BC185" s="34">
        <v>1</v>
      </c>
      <c r="BD185" s="35">
        <v>4.4992999173700809E-3</v>
      </c>
      <c r="BE185" s="35">
        <v>2.3937400328577496E-5</v>
      </c>
      <c r="BF185" s="33">
        <v>378</v>
      </c>
    </row>
    <row r="186" spans="1:58">
      <c r="A186" s="7">
        <v>185</v>
      </c>
      <c r="C186" s="11" t="s">
        <v>4</v>
      </c>
      <c r="D186" s="11" t="s">
        <v>8</v>
      </c>
      <c r="E186" s="11" t="s">
        <v>12</v>
      </c>
      <c r="F186" s="11" t="s">
        <v>22</v>
      </c>
      <c r="G186" s="11" t="s">
        <v>39</v>
      </c>
      <c r="H186" s="15" t="s">
        <v>228</v>
      </c>
      <c r="I186" s="11" t="s">
        <v>623</v>
      </c>
      <c r="J186" s="11">
        <v>72204000</v>
      </c>
      <c r="K186" s="11">
        <v>72204</v>
      </c>
      <c r="L186" s="12">
        <v>27650</v>
      </c>
      <c r="M186" s="12">
        <v>29290.650390625</v>
      </c>
      <c r="P186" s="20">
        <v>0</v>
      </c>
      <c r="Q186" s="20">
        <v>0</v>
      </c>
      <c r="S186" s="20">
        <v>0</v>
      </c>
      <c r="U186" s="20">
        <v>0</v>
      </c>
      <c r="V186" s="21">
        <v>0</v>
      </c>
      <c r="W186" s="21">
        <v>0</v>
      </c>
      <c r="X186" s="21">
        <v>0</v>
      </c>
      <c r="Y186" s="21">
        <v>0</v>
      </c>
      <c r="Z186" s="51">
        <f>bv_affected*V186+bv_idpcumul*W186+bv_htotalimput*X186+bv_hpartialimput*Y186</f>
        <v>0</v>
      </c>
      <c r="AA186" s="51">
        <f>100 * Z186 / MAX(magnitudescore)</f>
        <v>0</v>
      </c>
      <c r="AC186" s="23">
        <v>0</v>
      </c>
      <c r="AD186" s="23">
        <v>0</v>
      </c>
      <c r="AE186" s="23">
        <v>0</v>
      </c>
      <c r="AF186" s="23">
        <v>0</v>
      </c>
      <c r="AG186" s="23">
        <v>0</v>
      </c>
      <c r="AH186" s="23">
        <v>0</v>
      </c>
      <c r="AI186" s="23">
        <v>0</v>
      </c>
      <c r="AJ186" s="23">
        <v>0</v>
      </c>
      <c r="AK186" s="76">
        <f>bv_rimputAffect*AH186+bv_ratioIDP*AI186+bv_rimputDamaged*AJ186</f>
        <v>0</v>
      </c>
      <c r="AL186" s="76">
        <f>100 * AK186 / MAX(intensityscore)</f>
        <v>0</v>
      </c>
      <c r="AN186" s="25">
        <v>0.26289999485015869</v>
      </c>
      <c r="AO186" s="25">
        <v>2.0435904152691364E-3</v>
      </c>
      <c r="AP186" s="25">
        <v>6.4120832145910525</v>
      </c>
      <c r="AQ186" s="25">
        <v>1.7935589421540499E-3</v>
      </c>
      <c r="AR186" s="80">
        <f>bv_poverty*AO186+bv_TotalUW_Pc*AQ186</f>
        <v>1.9394273035693915E-3</v>
      </c>
      <c r="AS186" s="80">
        <f xml:space="preserve"> 100 * AR186 / MAX(preexistscore)</f>
        <v>28.843834076684139</v>
      </c>
      <c r="AU186" s="78">
        <f>AA186*AL186*AS186</f>
        <v>0</v>
      </c>
      <c r="AV186" s="78">
        <f>100 * AU186 / MAX(UnmetNeedsMuliplic)</f>
        <v>0</v>
      </c>
      <c r="AW186" s="28" t="str">
        <f>IF(AV186&gt;0,LOG10(AV186),"")</f>
        <v/>
      </c>
      <c r="AX186" s="29">
        <f>RANK(AV186,UnmetNeedsMax100,0)</f>
        <v>371</v>
      </c>
      <c r="AY186" s="28">
        <f>IF(PERCENTRANK(UnmetNeedsMuliplic,AU186)&lt;0.95,AU186, PERCENTILE(UnmetNeedsMuliplic,0.95))</f>
        <v>0</v>
      </c>
      <c r="AZ186" s="28">
        <f xml:space="preserve"> 100 *AY186 / MAX(NeedsWinsor5High)</f>
        <v>0</v>
      </c>
      <c r="BA186" s="28">
        <v>9.9999997764825821E-3</v>
      </c>
      <c r="BC186" s="34">
        <v>1</v>
      </c>
      <c r="BD186" s="35">
        <v>2.6289999950677156E-3</v>
      </c>
      <c r="BE186" s="35">
        <v>1.3986937119625509E-5</v>
      </c>
      <c r="BF186" s="33">
        <v>395</v>
      </c>
    </row>
    <row r="187" spans="1:58">
      <c r="A187" s="7">
        <v>186</v>
      </c>
      <c r="C187" s="11" t="s">
        <v>4</v>
      </c>
      <c r="D187" s="11" t="s">
        <v>8</v>
      </c>
      <c r="E187" s="11" t="s">
        <v>12</v>
      </c>
      <c r="F187" s="11" t="s">
        <v>22</v>
      </c>
      <c r="G187" s="11" t="s">
        <v>39</v>
      </c>
      <c r="H187" s="15" t="s">
        <v>229</v>
      </c>
      <c r="I187" s="11" t="s">
        <v>624</v>
      </c>
      <c r="J187" s="11">
        <v>72205000</v>
      </c>
      <c r="K187" s="11">
        <v>72205</v>
      </c>
      <c r="L187" s="12">
        <v>69503</v>
      </c>
      <c r="M187" s="12">
        <v>73627.0546875</v>
      </c>
      <c r="P187" s="20">
        <v>15109</v>
      </c>
      <c r="Q187" s="20">
        <v>32.200000762939453</v>
      </c>
      <c r="R187" s="20">
        <v>0</v>
      </c>
      <c r="S187" s="20">
        <v>0</v>
      </c>
      <c r="T187" s="20">
        <v>0</v>
      </c>
      <c r="U187" s="20">
        <v>0</v>
      </c>
      <c r="V187" s="21">
        <v>1.1212686076760292E-3</v>
      </c>
      <c r="W187" s="21">
        <v>6.2585795603808947E-6</v>
      </c>
      <c r="X187" s="21">
        <v>0</v>
      </c>
      <c r="Y187" s="21">
        <v>0</v>
      </c>
      <c r="Z187" s="51">
        <f>bv_affected*V187+bv_idpcumul*W187+bv_htotalimput*X187+bv_hpartialimput*Y187</f>
        <v>3.8395403130225537E-4</v>
      </c>
      <c r="AA187" s="51">
        <f>100 * Z187 / MAX(magnitudescore)</f>
        <v>0.89294440307641154</v>
      </c>
      <c r="AC187" s="23">
        <v>0.20521000027656555</v>
      </c>
      <c r="AD187" s="23">
        <v>4.3733924394473433E-4</v>
      </c>
      <c r="AE187" s="23">
        <v>0</v>
      </c>
      <c r="AF187" s="23">
        <v>0.20521000027656555</v>
      </c>
      <c r="AG187" s="23">
        <v>0</v>
      </c>
      <c r="AH187" s="23">
        <v>6.7928619682788849E-4</v>
      </c>
      <c r="AI187" s="23">
        <v>3.279370503150858E-6</v>
      </c>
      <c r="AJ187" s="23">
        <v>0</v>
      </c>
      <c r="AK187" s="76">
        <f>bv_rimputAffect*AH187+bv_ratioIDP*AI187+bv_rimputDamaged*AJ187</f>
        <v>1.762300484575462E-4</v>
      </c>
      <c r="AL187" s="76">
        <f>100 * AK187 / MAX(intensityscore)</f>
        <v>2.6758117879629699</v>
      </c>
      <c r="AN187" s="25">
        <v>0.1969899982213974</v>
      </c>
      <c r="AO187" s="25">
        <v>1.5312547329813242E-3</v>
      </c>
      <c r="AP187" s="25">
        <v>7.8207381370826017</v>
      </c>
      <c r="AQ187" s="25">
        <v>2.1875815000385046E-3</v>
      </c>
      <c r="AR187" s="80">
        <f>bv_poverty*AO187+bv_TotalUW_Pc*AQ187</f>
        <v>1.8046804641373457E-3</v>
      </c>
      <c r="AS187" s="80">
        <f xml:space="preserve"> 100 * AR187 / MAX(preexistscore)</f>
        <v>26.839832446005609</v>
      </c>
      <c r="AU187" s="78">
        <f>AA187*AL187*AS187</f>
        <v>64.129784782289931</v>
      </c>
      <c r="AV187" s="78">
        <f>100 * AU187 / MAX(UnmetNeedsMuliplic)</f>
        <v>2.1786931354238925E-2</v>
      </c>
      <c r="AW187" s="28">
        <f>IF(AV187&gt;0,LOG10(AV187),"")</f>
        <v>-1.6618039349566045</v>
      </c>
      <c r="AX187" s="29">
        <f>RANK(AV187,UnmetNeedsMax100,0)</f>
        <v>357</v>
      </c>
      <c r="AY187" s="28">
        <f>IF(PERCENTRANK(UnmetNeedsMuliplic,AU187)&lt;0.95,AU187, PERCENTILE(UnmetNeedsMuliplic,0.95))</f>
        <v>64.129784782289931</v>
      </c>
      <c r="AZ187" s="28">
        <f xml:space="preserve"> 100 *AY187 / MAX(NeedsWinsor5High)</f>
        <v>0.12509059479939166</v>
      </c>
      <c r="BA187" s="28">
        <v>9.9999997764825821E-3</v>
      </c>
      <c r="BC187" s="34">
        <v>15109</v>
      </c>
      <c r="BD187" s="35">
        <v>29.763217926025391</v>
      </c>
      <c r="BE187" s="35">
        <v>0.15834775567054749</v>
      </c>
      <c r="BF187" s="33">
        <v>324</v>
      </c>
    </row>
    <row r="188" spans="1:58">
      <c r="A188" s="7">
        <v>187</v>
      </c>
      <c r="C188" s="11" t="s">
        <v>4</v>
      </c>
      <c r="D188" s="11" t="s">
        <v>8</v>
      </c>
      <c r="E188" s="11" t="s">
        <v>12</v>
      </c>
      <c r="F188" s="11" t="s">
        <v>22</v>
      </c>
      <c r="G188" s="11" t="s">
        <v>39</v>
      </c>
      <c r="H188" s="15" t="s">
        <v>230</v>
      </c>
      <c r="I188" s="11" t="s">
        <v>625</v>
      </c>
      <c r="J188" s="11">
        <v>72206000</v>
      </c>
      <c r="K188" s="11">
        <v>72206</v>
      </c>
      <c r="L188" s="12">
        <v>44732</v>
      </c>
      <c r="M188" s="12">
        <v>47386.234375</v>
      </c>
      <c r="P188" s="20">
        <v>44732</v>
      </c>
      <c r="Q188" s="20">
        <v>869.4000244140625</v>
      </c>
      <c r="R188" s="20">
        <v>62</v>
      </c>
      <c r="S188" s="20">
        <v>62</v>
      </c>
      <c r="T188" s="20">
        <v>127</v>
      </c>
      <c r="U188" s="20">
        <v>127</v>
      </c>
      <c r="V188" s="21">
        <v>3.3196497242897749E-3</v>
      </c>
      <c r="W188" s="21">
        <v>1.6898165631573647E-4</v>
      </c>
      <c r="X188" s="21">
        <v>1.1528942559380084E-4</v>
      </c>
      <c r="Y188" s="21">
        <v>2.2788770729675889E-4</v>
      </c>
      <c r="Z188" s="51">
        <f>bv_affected*V188+bv_idpcumul*W188+bv_htotalimput*X188+bv_hpartialimput*Y188</f>
        <v>1.248492407985032E-3</v>
      </c>
      <c r="AA188" s="51">
        <f>100 * Z188 / MAX(magnitudescore)</f>
        <v>2.9035619295686175</v>
      </c>
      <c r="AC188" s="23">
        <v>0.94398999214172363</v>
      </c>
      <c r="AD188" s="23">
        <v>1.8347101286053658E-2</v>
      </c>
      <c r="AE188" s="23">
        <v>1.9440000876784325E-2</v>
      </c>
      <c r="AF188" s="23">
        <v>0.94398999214172363</v>
      </c>
      <c r="AG188" s="23">
        <v>1.9440000876784325E-2</v>
      </c>
      <c r="AH188" s="23">
        <v>3.1247958540916443E-3</v>
      </c>
      <c r="AI188" s="23">
        <v>1.3757499982602894E-4</v>
      </c>
      <c r="AJ188" s="23">
        <v>1.2791735935024917E-4</v>
      </c>
      <c r="AK188" s="76">
        <f>bv_rimputAffect*AH188+bv_ratioIDP*AI188+bv_rimputDamaged*AJ188</f>
        <v>9.037817465956322E-4</v>
      </c>
      <c r="AL188" s="76">
        <f>100 * AK188 / MAX(intensityscore)</f>
        <v>13.722687319517673</v>
      </c>
      <c r="AN188" s="25">
        <v>0.33985999226570129</v>
      </c>
      <c r="AO188" s="25">
        <v>2.6418205816298723E-3</v>
      </c>
      <c r="AP188" s="25">
        <v>9.5960456792227706</v>
      </c>
      <c r="AQ188" s="25">
        <v>2.6841626968234777E-3</v>
      </c>
      <c r="AR188" s="80">
        <f>bv_poverty*AO188+bv_TotalUW_Pc*AQ188</f>
        <v>2.6594603068195288E-3</v>
      </c>
      <c r="AS188" s="80">
        <f xml:space="preserve"> 100 * AR188 / MAX(preexistscore)</f>
        <v>39.552414097838025</v>
      </c>
      <c r="AU188" s="78">
        <f>AA188*AL188*AS188</f>
        <v>1575.9529852181472</v>
      </c>
      <c r="AV188" s="78">
        <f>100 * AU188 / MAX(UnmetNeedsMuliplic)</f>
        <v>0.53540144603662665</v>
      </c>
      <c r="AW188" s="28">
        <f>IF(AV188&gt;0,LOG10(AV188),"")</f>
        <v>-0.27132046018517225</v>
      </c>
      <c r="AX188" s="29">
        <f>RANK(AV188,UnmetNeedsMax100,0)</f>
        <v>224</v>
      </c>
      <c r="AY188" s="28">
        <f>IF(PERCENTRANK(UnmetNeedsMuliplic,AU188)&lt;0.95,AU188, PERCENTILE(UnmetNeedsMuliplic,0.95))</f>
        <v>1575.9529852181472</v>
      </c>
      <c r="AZ188" s="28">
        <f xml:space="preserve"> 100 *AY188 / MAX(NeedsWinsor5High)</f>
        <v>3.0740302180346033</v>
      </c>
      <c r="BA188" s="28">
        <v>9.9999997764825821E-3</v>
      </c>
      <c r="BC188" s="34">
        <v>44732</v>
      </c>
      <c r="BD188" s="35">
        <v>152.02616882324219</v>
      </c>
      <c r="BE188" s="35">
        <v>0.80881726741790771</v>
      </c>
      <c r="BF188" s="33">
        <v>200</v>
      </c>
    </row>
    <row r="189" spans="1:58">
      <c r="A189" s="7">
        <v>188</v>
      </c>
      <c r="C189" s="11" t="s">
        <v>4</v>
      </c>
      <c r="D189" s="11" t="s">
        <v>8</v>
      </c>
      <c r="E189" s="11" t="s">
        <v>12</v>
      </c>
      <c r="F189" s="11" t="s">
        <v>22</v>
      </c>
      <c r="G189" s="11" t="s">
        <v>39</v>
      </c>
      <c r="H189" s="15" t="s">
        <v>231</v>
      </c>
      <c r="I189" s="11" t="s">
        <v>626</v>
      </c>
      <c r="J189" s="11">
        <v>72207000</v>
      </c>
      <c r="K189" s="11">
        <v>72207</v>
      </c>
      <c r="L189" s="12">
        <v>37699</v>
      </c>
      <c r="M189" s="12">
        <v>39935.921875</v>
      </c>
      <c r="P189" s="20">
        <v>0</v>
      </c>
      <c r="Q189" s="20">
        <v>0</v>
      </c>
      <c r="S189" s="20">
        <v>0</v>
      </c>
      <c r="U189" s="20">
        <v>0</v>
      </c>
      <c r="V189" s="21">
        <v>0</v>
      </c>
      <c r="W189" s="21">
        <v>0</v>
      </c>
      <c r="X189" s="21">
        <v>0</v>
      </c>
      <c r="Y189" s="21">
        <v>0</v>
      </c>
      <c r="Z189" s="51">
        <f>bv_affected*V189+bv_idpcumul*W189+bv_htotalimput*X189+bv_hpartialimput*Y189</f>
        <v>0</v>
      </c>
      <c r="AA189" s="51">
        <f>100 * Z189 / MAX(magnitudescore)</f>
        <v>0</v>
      </c>
      <c r="AC189" s="23">
        <v>0</v>
      </c>
      <c r="AD189" s="23">
        <v>0</v>
      </c>
      <c r="AE189" s="23">
        <v>0</v>
      </c>
      <c r="AF189" s="23">
        <v>0</v>
      </c>
      <c r="AG189" s="23">
        <v>0</v>
      </c>
      <c r="AH189" s="23">
        <v>0</v>
      </c>
      <c r="AI189" s="23">
        <v>0</v>
      </c>
      <c r="AJ189" s="23">
        <v>0</v>
      </c>
      <c r="AK189" s="76">
        <f>bv_rimputAffect*AH189+bv_ratioIDP*AI189+bv_rimputDamaged*AJ189</f>
        <v>0</v>
      </c>
      <c r="AL189" s="76">
        <f>100 * AK189 / MAX(intensityscore)</f>
        <v>0</v>
      </c>
      <c r="AN189" s="25">
        <v>0.35153999924659729</v>
      </c>
      <c r="AO189" s="25">
        <v>2.7326124254614115E-3</v>
      </c>
      <c r="AP189" s="25">
        <v>7.5670717725292365</v>
      </c>
      <c r="AQ189" s="25">
        <v>2.1166270598769188E-3</v>
      </c>
      <c r="AR189" s="80">
        <f>bv_poverty*AO189+bv_TotalUW_Pc*AQ189</f>
        <v>2.4759929221589119E-3</v>
      </c>
      <c r="AS189" s="80">
        <f xml:space="preserve"> 100 * AR189 / MAX(preexistscore)</f>
        <v>36.823823656786374</v>
      </c>
      <c r="AU189" s="78">
        <f>AA189*AL189*AS189</f>
        <v>0</v>
      </c>
      <c r="AV189" s="78">
        <f>100 * AU189 / MAX(UnmetNeedsMuliplic)</f>
        <v>0</v>
      </c>
      <c r="AW189" s="28" t="str">
        <f>IF(AV189&gt;0,LOG10(AV189),"")</f>
        <v/>
      </c>
      <c r="AX189" s="29">
        <f>RANK(AV189,UnmetNeedsMax100,0)</f>
        <v>371</v>
      </c>
      <c r="AY189" s="28">
        <f>IF(PERCENTRANK(UnmetNeedsMuliplic,AU189)&lt;0.95,AU189, PERCENTILE(UnmetNeedsMuliplic,0.95))</f>
        <v>0</v>
      </c>
      <c r="AZ189" s="28">
        <f xml:space="preserve"> 100 *AY189 / MAX(NeedsWinsor5High)</f>
        <v>0</v>
      </c>
      <c r="BA189" s="28">
        <v>9.9999997764825821E-3</v>
      </c>
      <c r="BC189" s="34">
        <v>1</v>
      </c>
      <c r="BD189" s="35">
        <v>3.5153999924659729E-3</v>
      </c>
      <c r="BE189" s="35">
        <v>1.8702807210502215E-5</v>
      </c>
      <c r="BF189" s="33">
        <v>383</v>
      </c>
    </row>
    <row r="190" spans="1:58">
      <c r="A190" s="7">
        <v>189</v>
      </c>
      <c r="C190" s="11" t="s">
        <v>4</v>
      </c>
      <c r="D190" s="11" t="s">
        <v>8</v>
      </c>
      <c r="E190" s="11" t="s">
        <v>12</v>
      </c>
      <c r="F190" s="11" t="s">
        <v>22</v>
      </c>
      <c r="G190" s="11" t="s">
        <v>39</v>
      </c>
      <c r="H190" s="15" t="s">
        <v>232</v>
      </c>
      <c r="I190" s="11" t="s">
        <v>627</v>
      </c>
      <c r="J190" s="11">
        <v>72208000</v>
      </c>
      <c r="K190" s="11">
        <v>72208</v>
      </c>
      <c r="L190" s="12">
        <v>71237</v>
      </c>
      <c r="M190" s="12">
        <v>75463.9453125</v>
      </c>
      <c r="N190" s="13">
        <v>79.736999999999995</v>
      </c>
      <c r="P190" s="20">
        <v>71237</v>
      </c>
      <c r="Q190" s="20">
        <v>3695</v>
      </c>
      <c r="R190" s="20">
        <v>0</v>
      </c>
      <c r="S190" s="20">
        <v>0</v>
      </c>
      <c r="T190" s="20">
        <v>0</v>
      </c>
      <c r="U190" s="20">
        <v>0</v>
      </c>
      <c r="V190" s="21">
        <v>5.2866381593048573E-3</v>
      </c>
      <c r="W190" s="21">
        <v>7.1818172000348568E-4</v>
      </c>
      <c r="X190" s="21">
        <v>0</v>
      </c>
      <c r="Y190" s="21">
        <v>0</v>
      </c>
      <c r="Z190" s="51">
        <f>bv_affected*V190+bv_idpcumul*W190+bv_htotalimput*X190+bv_hpartialimput*Y190</f>
        <v>1.9248205514391886E-3</v>
      </c>
      <c r="AA190" s="51">
        <f>100 * Z190 / MAX(magnitudescore)</f>
        <v>4.4764674888412337</v>
      </c>
      <c r="AC190" s="23">
        <v>0.94398999214172363</v>
      </c>
      <c r="AD190" s="23">
        <v>4.8963781446218491E-2</v>
      </c>
      <c r="AE190" s="23">
        <v>0</v>
      </c>
      <c r="AF190" s="23">
        <v>0.94398999214172363</v>
      </c>
      <c r="AG190" s="23">
        <v>0</v>
      </c>
      <c r="AH190" s="23">
        <v>3.1247958540916443E-3</v>
      </c>
      <c r="AI190" s="23">
        <v>3.671529411803931E-4</v>
      </c>
      <c r="AJ190" s="23">
        <v>0</v>
      </c>
      <c r="AK190" s="76">
        <f>bv_rimputAffect*AH190+bv_ratioIDP*AI190+bv_rimputDamaged*AJ190</f>
        <v>9.2985364177438886E-4</v>
      </c>
      <c r="AL190" s="76">
        <f>100 * AK190 / MAX(intensityscore)</f>
        <v>14.118553320034936</v>
      </c>
      <c r="AN190" s="25">
        <v>0.20237000286579132</v>
      </c>
      <c r="AO190" s="25">
        <v>1.5730749582871795E-3</v>
      </c>
      <c r="AP190" s="25">
        <v>10.503723171265879</v>
      </c>
      <c r="AQ190" s="25">
        <v>2.9380540363490582E-3</v>
      </c>
      <c r="AR190" s="80">
        <f>bv_poverty*AO190+bv_TotalUW_Pc*AQ190</f>
        <v>2.1417252422077583E-3</v>
      </c>
      <c r="AS190" s="80">
        <f xml:space="preserve"> 100 * AR190 / MAX(preexistscore)</f>
        <v>31.852479033574895</v>
      </c>
      <c r="AU190" s="78">
        <f>AA190*AL190*AS190</f>
        <v>2013.1163289206081</v>
      </c>
      <c r="AV190" s="78">
        <f>100 * AU190 / MAX(UnmetNeedsMuliplic)</f>
        <v>0.68391976388486209</v>
      </c>
      <c r="AW190" s="28">
        <f>IF(AV190&gt;0,LOG10(AV190),"")</f>
        <v>-0.16499484586177227</v>
      </c>
      <c r="AX190" s="29">
        <f>RANK(AV190,UnmetNeedsMax100,0)</f>
        <v>206</v>
      </c>
      <c r="AY190" s="28">
        <f>IF(PERCENTRANK(UnmetNeedsMuliplic,AU190)&lt;0.95,AU190, PERCENTILE(UnmetNeedsMuliplic,0.95))</f>
        <v>2013.1163289206081</v>
      </c>
      <c r="AZ190" s="28">
        <f xml:space="preserve"> 100 *AY190 / MAX(NeedsWinsor5High)</f>
        <v>3.9267544689248628</v>
      </c>
      <c r="BA190" s="28">
        <v>9.9999997764825821E-3</v>
      </c>
      <c r="BC190" s="34">
        <v>71237</v>
      </c>
      <c r="BD190" s="35">
        <v>144.16232299804687</v>
      </c>
      <c r="BE190" s="35">
        <v>0.76697957515716553</v>
      </c>
      <c r="BF190" s="33">
        <v>207</v>
      </c>
    </row>
    <row r="191" spans="1:58">
      <c r="A191" s="7">
        <v>190</v>
      </c>
      <c r="C191" s="11" t="s">
        <v>4</v>
      </c>
      <c r="D191" s="11" t="s">
        <v>8</v>
      </c>
      <c r="E191" s="11" t="s">
        <v>12</v>
      </c>
      <c r="F191" s="11" t="s">
        <v>22</v>
      </c>
      <c r="G191" s="11" t="s">
        <v>39</v>
      </c>
      <c r="H191" s="15" t="s">
        <v>233</v>
      </c>
      <c r="I191" s="11" t="s">
        <v>628</v>
      </c>
      <c r="J191" s="11">
        <v>72209000</v>
      </c>
      <c r="K191" s="11">
        <v>72209</v>
      </c>
      <c r="L191" s="12">
        <v>74785</v>
      </c>
      <c r="M191" s="12">
        <v>79222.46875</v>
      </c>
      <c r="N191" s="13">
        <v>1.0189999999999999</v>
      </c>
      <c r="P191" s="20">
        <v>74785</v>
      </c>
      <c r="Q191" s="20">
        <v>74785</v>
      </c>
      <c r="R191" s="20">
        <v>10533</v>
      </c>
      <c r="S191" s="20">
        <v>10533</v>
      </c>
      <c r="T191" s="20">
        <v>5743</v>
      </c>
      <c r="U191" s="20">
        <v>5743</v>
      </c>
      <c r="V191" s="21">
        <v>5.5499421432614326E-3</v>
      </c>
      <c r="W191" s="21">
        <v>1.4535648748278618E-2</v>
      </c>
      <c r="X191" s="21">
        <v>1.9586184993386269E-2</v>
      </c>
      <c r="Y191" s="21">
        <v>1.0305190458893776E-2</v>
      </c>
      <c r="Z191" s="51">
        <f>bv_affected*V191+bv_idpcumul*W191+bv_htotalimput*X191+bv_hpartialimput*Y191</f>
        <v>1.1481375037971885E-2</v>
      </c>
      <c r="AA191" s="51">
        <f>100 * Z191 / MAX(magnitudescore)</f>
        <v>26.701710996511142</v>
      </c>
      <c r="AC191" s="23">
        <v>0.94398999214172363</v>
      </c>
      <c r="AD191" s="23">
        <v>0.94398725032806396</v>
      </c>
      <c r="AE191" s="23">
        <v>1.0011299848556519</v>
      </c>
      <c r="AF191" s="23">
        <v>0.94398999214172363</v>
      </c>
      <c r="AG191" s="23">
        <v>1</v>
      </c>
      <c r="AH191" s="23">
        <v>3.1247958540916443E-3</v>
      </c>
      <c r="AI191" s="23">
        <v>7.0784501731395721E-3</v>
      </c>
      <c r="AJ191" s="23">
        <v>6.580110639333725E-3</v>
      </c>
      <c r="AK191" s="76">
        <f>bv_rimputAffect*AH191+bv_ratioIDP*AI191+bv_rimputDamaged*AJ191</f>
        <v>5.858018419891595E-3</v>
      </c>
      <c r="AL191" s="76">
        <f>100 * AK191 / MAX(intensityscore)</f>
        <v>88.945982136674246</v>
      </c>
      <c r="AN191" s="25">
        <v>0.39083001017570496</v>
      </c>
      <c r="AO191" s="25">
        <v>3.0380238313227892E-3</v>
      </c>
      <c r="AP191" s="25">
        <v>5.5306603773584904</v>
      </c>
      <c r="AQ191" s="25">
        <v>1.5470113139599562E-3</v>
      </c>
      <c r="AR191" s="80">
        <f>bv_poverty*AO191+bv_TotalUW_Pc*AQ191</f>
        <v>2.4168680165894329E-3</v>
      </c>
      <c r="AS191" s="80">
        <f xml:space="preserve"> 100 * AR191 / MAX(preexistscore)</f>
        <v>35.944497598569598</v>
      </c>
      <c r="AU191" s="78">
        <f>AA191*AL191*AS191</f>
        <v>85368.537981927526</v>
      </c>
      <c r="AV191" s="78">
        <f>100 * AU191 / MAX(UnmetNeedsMuliplic)</f>
        <v>29.002412578462728</v>
      </c>
      <c r="AW191" s="28">
        <f>IF(AV191&gt;0,LOG10(AV191),"")</f>
        <v>1.462434126379395</v>
      </c>
      <c r="AX191" s="29">
        <f>RANK(AV191,UnmetNeedsMax100,0)</f>
        <v>6</v>
      </c>
      <c r="AY191" s="28">
        <f>IF(PERCENTRANK(UnmetNeedsMuliplic,AU191)&lt;0.95,AU191, PERCENTILE(UnmetNeedsMuliplic,0.95))</f>
        <v>50468.394043135369</v>
      </c>
      <c r="AZ191" s="28">
        <f xml:space="preserve"> 100 *AY191 / MAX(NeedsWinsor5High)</f>
        <v>98.442891253383848</v>
      </c>
      <c r="BA191" s="28">
        <v>0.611591637134552</v>
      </c>
      <c r="BC191" s="34">
        <v>74785</v>
      </c>
      <c r="BD191" s="35">
        <v>17875.736328125</v>
      </c>
      <c r="BE191" s="35">
        <v>95.103385925292969</v>
      </c>
      <c r="BF191" s="33">
        <v>2</v>
      </c>
    </row>
    <row r="192" spans="1:58">
      <c r="A192" s="7">
        <v>191</v>
      </c>
      <c r="C192" s="11" t="s">
        <v>4</v>
      </c>
      <c r="D192" s="11" t="s">
        <v>8</v>
      </c>
      <c r="E192" s="11" t="s">
        <v>12</v>
      </c>
      <c r="F192" s="11" t="s">
        <v>22</v>
      </c>
      <c r="G192" s="11" t="s">
        <v>39</v>
      </c>
      <c r="H192" s="15" t="s">
        <v>234</v>
      </c>
      <c r="I192" s="11" t="s">
        <v>629</v>
      </c>
      <c r="J192" s="11">
        <v>72210000</v>
      </c>
      <c r="K192" s="11">
        <v>72210</v>
      </c>
      <c r="L192" s="12">
        <v>65524</v>
      </c>
      <c r="M192" s="12">
        <v>69411.9609375</v>
      </c>
      <c r="P192" s="20">
        <v>65524</v>
      </c>
      <c r="Q192" s="20">
        <v>1180</v>
      </c>
      <c r="R192" s="20">
        <v>0</v>
      </c>
      <c r="S192" s="20">
        <v>0</v>
      </c>
      <c r="T192" s="20">
        <v>2</v>
      </c>
      <c r="U192" s="20">
        <v>2</v>
      </c>
      <c r="V192" s="21">
        <v>4.8626651987433434E-3</v>
      </c>
      <c r="W192" s="21">
        <v>2.2935167362447828E-4</v>
      </c>
      <c r="X192" s="21">
        <v>0</v>
      </c>
      <c r="Y192" s="21">
        <v>3.5887828744307626E-6</v>
      </c>
      <c r="Z192" s="51">
        <f>bv_affected*V192+bv_idpcumul*W192+bv_htotalimput*X192+bv_hpartialimput*Y192</f>
        <v>1.6996970415740634E-3</v>
      </c>
      <c r="AA192" s="51">
        <f>100 * Z192 / MAX(magnitudescore)</f>
        <v>3.9529079953956963</v>
      </c>
      <c r="AC192" s="23">
        <v>0.94398999214172363</v>
      </c>
      <c r="AD192" s="23">
        <v>1.6999952495098114E-2</v>
      </c>
      <c r="AE192" s="23">
        <v>1.4000000373926014E-4</v>
      </c>
      <c r="AF192" s="23">
        <v>0.94398999214172363</v>
      </c>
      <c r="AG192" s="23">
        <v>1.4000000373926014E-4</v>
      </c>
      <c r="AH192" s="23">
        <v>3.1247958540916443E-3</v>
      </c>
      <c r="AI192" s="23">
        <v>1.2747345317620784E-4</v>
      </c>
      <c r="AJ192" s="23">
        <v>9.2121553052493255E-7</v>
      </c>
      <c r="AK192" s="76">
        <f>bv_rimputAffect*AH192+bv_ratioIDP*AI192+bv_rimputDamaged*AJ192</f>
        <v>8.4909402979464505E-4</v>
      </c>
      <c r="AL192" s="76">
        <f>100 * AK192 / MAX(intensityscore)</f>
        <v>12.892329281523297</v>
      </c>
      <c r="AN192" s="25">
        <v>0.30153000354766846</v>
      </c>
      <c r="AO192" s="25">
        <v>2.3438716307282448E-3</v>
      </c>
      <c r="AP192" s="25">
        <v>8.544808140247639</v>
      </c>
      <c r="AQ192" s="25">
        <v>2.3901150561869144E-3</v>
      </c>
      <c r="AR192" s="80">
        <f>bv_poverty*AO192+bv_TotalUW_Pc*AQ192</f>
        <v>2.3631366417743269E-3</v>
      </c>
      <c r="AS192" s="80">
        <f xml:space="preserve"> 100 * AR192 / MAX(preexistscore)</f>
        <v>35.145385996383368</v>
      </c>
      <c r="AU192" s="78">
        <f>AA192*AL192*AS192</f>
        <v>1791.0858913558184</v>
      </c>
      <c r="AV192" s="78">
        <f>100 * AU192 / MAX(UnmetNeedsMuliplic)</f>
        <v>0.60848894935464415</v>
      </c>
      <c r="AW192" s="28">
        <f>IF(AV192&gt;0,LOG10(AV192),"")</f>
        <v>-0.2157473044969864</v>
      </c>
      <c r="AX192" s="29">
        <f>RANK(AV192,UnmetNeedsMax100,0)</f>
        <v>212</v>
      </c>
      <c r="AY192" s="28">
        <f>IF(PERCENTRANK(UnmetNeedsMuliplic,AU192)&lt;0.95,AU192, PERCENTILE(UnmetNeedsMuliplic,0.95))</f>
        <v>1791.0858913558184</v>
      </c>
      <c r="AZ192" s="28">
        <f xml:space="preserve"> 100 *AY192 / MAX(NeedsWinsor5High)</f>
        <v>3.4936652328883371</v>
      </c>
      <c r="BA192" s="28">
        <v>9.9999997764825821E-3</v>
      </c>
      <c r="BC192" s="34">
        <v>65524</v>
      </c>
      <c r="BD192" s="35">
        <v>197.57450866699219</v>
      </c>
      <c r="BE192" s="35">
        <v>1.0511457920074463</v>
      </c>
      <c r="BF192" s="33">
        <v>181</v>
      </c>
    </row>
    <row r="193" spans="1:58">
      <c r="A193" s="7">
        <v>192</v>
      </c>
      <c r="C193" s="11" t="s">
        <v>4</v>
      </c>
      <c r="D193" s="11" t="s">
        <v>8</v>
      </c>
      <c r="E193" s="11" t="s">
        <v>12</v>
      </c>
      <c r="F193" s="11" t="s">
        <v>22</v>
      </c>
      <c r="G193" s="11" t="s">
        <v>39</v>
      </c>
      <c r="H193" s="15" t="s">
        <v>235</v>
      </c>
      <c r="I193" s="11" t="s">
        <v>630</v>
      </c>
      <c r="J193" s="11">
        <v>72211000</v>
      </c>
      <c r="K193" s="11">
        <v>72211</v>
      </c>
      <c r="L193" s="12">
        <v>69911</v>
      </c>
      <c r="M193" s="12">
        <v>74059.265625</v>
      </c>
      <c r="N193" s="13">
        <v>18.263999999999999</v>
      </c>
      <c r="P193" s="20">
        <v>69911</v>
      </c>
      <c r="Q193" s="20">
        <v>69911</v>
      </c>
      <c r="R193" s="20">
        <v>6496</v>
      </c>
      <c r="S193" s="20">
        <v>6496</v>
      </c>
      <c r="T193" s="20">
        <v>5869</v>
      </c>
      <c r="U193" s="20">
        <v>5869</v>
      </c>
      <c r="V193" s="21">
        <v>5.1882332190871239E-3</v>
      </c>
      <c r="W193" s="21">
        <v>1.3588309288024902E-2</v>
      </c>
      <c r="X193" s="21">
        <v>1.2079356238245964E-2</v>
      </c>
      <c r="Y193" s="21">
        <v>1.0531282983720303E-2</v>
      </c>
      <c r="Z193" s="51">
        <f>bv_affected*V193+bv_idpcumul*W193+bv_htotalimput*X193+bv_hpartialimput*Y193</f>
        <v>9.5647247117012744E-3</v>
      </c>
      <c r="AA193" s="51">
        <f>100 * Z193 / MAX(magnitudescore)</f>
        <v>22.244244628224401</v>
      </c>
      <c r="AC193" s="23">
        <v>0.94398999214172363</v>
      </c>
      <c r="AD193" s="23">
        <v>0.94398719072341919</v>
      </c>
      <c r="AE193" s="23">
        <v>0.81358999013900757</v>
      </c>
      <c r="AF193" s="23">
        <v>0.94398999214172363</v>
      </c>
      <c r="AG193" s="23">
        <v>0.81358999013900757</v>
      </c>
      <c r="AH193" s="23">
        <v>3.1247958540916443E-3</v>
      </c>
      <c r="AI193" s="23">
        <v>7.0784497074782848E-3</v>
      </c>
      <c r="AJ193" s="23">
        <v>5.353512242436409E-3</v>
      </c>
      <c r="AK193" s="76">
        <f>bv_rimputAffect*AH193+bv_ratioIDP*AI193+bv_rimputDamaged*AJ193</f>
        <v>5.3628404894378034E-3</v>
      </c>
      <c r="AL193" s="76">
        <f>100 * AK193 / MAX(intensityscore)</f>
        <v>81.427383832670742</v>
      </c>
      <c r="AN193" s="25">
        <v>0.1905599981546402</v>
      </c>
      <c r="AO193" s="25">
        <v>1.4812726294621825E-3</v>
      </c>
      <c r="AP193" s="25">
        <v>1.6820025724745225</v>
      </c>
      <c r="AQ193" s="25">
        <v>4.7048216219991446E-4</v>
      </c>
      <c r="AR193" s="80">
        <f>bv_poverty*AO193+bv_TotalUW_Pc*AQ193</f>
        <v>1.0601773208007217E-3</v>
      </c>
      <c r="AS193" s="80">
        <f xml:space="preserve"> 100 * AR193 / MAX(preexistscore)</f>
        <v>15.767324032594466</v>
      </c>
      <c r="AU193" s="78">
        <f>AA193*AL193*AS193</f>
        <v>28559.206523390618</v>
      </c>
      <c r="AV193" s="78">
        <f>100 * AU193 / MAX(UnmetNeedsMuliplic)</f>
        <v>9.7024724809068008</v>
      </c>
      <c r="AW193" s="28">
        <f>IF(AV193&gt;0,LOG10(AV193),"")</f>
        <v>0.98688241962568068</v>
      </c>
      <c r="AX193" s="29">
        <f>RANK(AV193,UnmetNeedsMax100,0)</f>
        <v>58</v>
      </c>
      <c r="AY193" s="28">
        <f>IF(PERCENTRANK(UnmetNeedsMuliplic,AU193)&lt;0.95,AU193, PERCENTILE(UnmetNeedsMuliplic,0.95))</f>
        <v>28559.206523390618</v>
      </c>
      <c r="AZ193" s="28">
        <f xml:space="preserve"> 100 *AY193 / MAX(NeedsWinsor5High)</f>
        <v>55.707159210616531</v>
      </c>
      <c r="BA193" s="28">
        <v>0.40348225831985474</v>
      </c>
      <c r="BC193" s="34">
        <v>69911</v>
      </c>
      <c r="BD193" s="35">
        <v>5375.28759765625</v>
      </c>
      <c r="BE193" s="35">
        <v>28.597873687744141</v>
      </c>
      <c r="BF193" s="33">
        <v>48</v>
      </c>
    </row>
    <row r="194" spans="1:58">
      <c r="A194" s="7">
        <v>193</v>
      </c>
      <c r="C194" s="11" t="s">
        <v>4</v>
      </c>
      <c r="D194" s="11" t="s">
        <v>8</v>
      </c>
      <c r="E194" s="11" t="s">
        <v>12</v>
      </c>
      <c r="F194" s="11" t="s">
        <v>22</v>
      </c>
      <c r="G194" s="11" t="s">
        <v>39</v>
      </c>
      <c r="H194" s="15" t="s">
        <v>236</v>
      </c>
      <c r="I194" s="11" t="s">
        <v>631</v>
      </c>
      <c r="J194" s="11">
        <v>72212000</v>
      </c>
      <c r="K194" s="11">
        <v>72212</v>
      </c>
      <c r="L194" s="12">
        <v>15027</v>
      </c>
      <c r="M194" s="12">
        <v>15918.6474609375</v>
      </c>
      <c r="P194" s="20">
        <v>0</v>
      </c>
      <c r="Q194" s="20">
        <v>0</v>
      </c>
      <c r="S194" s="20">
        <v>0</v>
      </c>
      <c r="U194" s="20">
        <v>0</v>
      </c>
      <c r="V194" s="21">
        <v>0</v>
      </c>
      <c r="W194" s="21">
        <v>0</v>
      </c>
      <c r="X194" s="21">
        <v>0</v>
      </c>
      <c r="Y194" s="21">
        <v>0</v>
      </c>
      <c r="Z194" s="51">
        <f>bv_affected*V194+bv_idpcumul*W194+bv_htotalimput*X194+bv_hpartialimput*Y194</f>
        <v>0</v>
      </c>
      <c r="AA194" s="51">
        <f>100 * Z194 / MAX(magnitudescore)</f>
        <v>0</v>
      </c>
      <c r="AC194" s="23">
        <v>0</v>
      </c>
      <c r="AD194" s="23">
        <v>0</v>
      </c>
      <c r="AE194" s="23">
        <v>0</v>
      </c>
      <c r="AF194" s="23">
        <v>0</v>
      </c>
      <c r="AG194" s="23">
        <v>0</v>
      </c>
      <c r="AH194" s="23">
        <v>0</v>
      </c>
      <c r="AI194" s="23">
        <v>0</v>
      </c>
      <c r="AJ194" s="23">
        <v>0</v>
      </c>
      <c r="AK194" s="76">
        <f>bv_rimputAffect*AH194+bv_ratioIDP*AI194+bv_rimputDamaged*AJ194</f>
        <v>0</v>
      </c>
      <c r="AL194" s="76">
        <f>100 * AK194 / MAX(intensityscore)</f>
        <v>0</v>
      </c>
      <c r="AN194" s="25">
        <v>0.34935998916625977</v>
      </c>
      <c r="AO194" s="25">
        <v>2.7156665455549955E-3</v>
      </c>
      <c r="AP194" s="25">
        <v>8.9543616406701325</v>
      </c>
      <c r="AQ194" s="25">
        <v>2.5046735536307096E-3</v>
      </c>
      <c r="AR194" s="80">
        <f>bv_poverty*AO194+bv_TotalUW_Pc*AQ194</f>
        <v>2.6277668651193383E-3</v>
      </c>
      <c r="AS194" s="80">
        <f xml:space="preserve"> 100 * AR194 / MAX(preexistscore)</f>
        <v>39.081058264063323</v>
      </c>
      <c r="AU194" s="78">
        <f>AA194*AL194*AS194</f>
        <v>0</v>
      </c>
      <c r="AV194" s="78">
        <f>100 * AU194 / MAX(UnmetNeedsMuliplic)</f>
        <v>0</v>
      </c>
      <c r="AW194" s="28" t="str">
        <f>IF(AV194&gt;0,LOG10(AV194),"")</f>
        <v/>
      </c>
      <c r="AX194" s="29">
        <f>RANK(AV194,UnmetNeedsMax100,0)</f>
        <v>371</v>
      </c>
      <c r="AY194" s="28">
        <f>IF(PERCENTRANK(UnmetNeedsMuliplic,AU194)&lt;0.95,AU194, PERCENTILE(UnmetNeedsMuliplic,0.95))</f>
        <v>0</v>
      </c>
      <c r="AZ194" s="28">
        <f xml:space="preserve"> 100 *AY194 / MAX(NeedsWinsor5High)</f>
        <v>0</v>
      </c>
      <c r="BA194" s="28">
        <v>9.9999997764825821E-3</v>
      </c>
      <c r="BC194" s="34">
        <v>1</v>
      </c>
      <c r="BD194" s="35">
        <v>3.4935998264700174E-3</v>
      </c>
      <c r="BE194" s="35">
        <v>1.8586824808153324E-5</v>
      </c>
      <c r="BF194" s="33">
        <v>384</v>
      </c>
    </row>
    <row r="195" spans="1:58">
      <c r="A195" s="7">
        <v>194</v>
      </c>
      <c r="C195" s="11" t="s">
        <v>4</v>
      </c>
      <c r="D195" s="11" t="s">
        <v>8</v>
      </c>
      <c r="E195" s="11" t="s">
        <v>12</v>
      </c>
      <c r="F195" s="11" t="s">
        <v>22</v>
      </c>
      <c r="G195" s="11" t="s">
        <v>39</v>
      </c>
      <c r="H195" s="15" t="s">
        <v>237</v>
      </c>
      <c r="I195" s="11" t="s">
        <v>632</v>
      </c>
      <c r="J195" s="11">
        <v>72213000</v>
      </c>
      <c r="K195" s="11">
        <v>72213</v>
      </c>
      <c r="L195" s="12">
        <v>31598</v>
      </c>
      <c r="M195" s="12">
        <v>33472.91015625</v>
      </c>
      <c r="N195" s="13">
        <v>37.499000000000002</v>
      </c>
      <c r="P195" s="20">
        <v>31598</v>
      </c>
      <c r="Q195" s="20">
        <v>24531.80078125</v>
      </c>
      <c r="R195" s="20">
        <v>3820</v>
      </c>
      <c r="S195" s="20">
        <v>3820</v>
      </c>
      <c r="T195" s="20">
        <v>1740</v>
      </c>
      <c r="U195" s="20">
        <v>1740</v>
      </c>
      <c r="V195" s="21">
        <v>2.3449498694390059E-3</v>
      </c>
      <c r="W195" s="21">
        <v>4.7681438736617565E-3</v>
      </c>
      <c r="X195" s="21">
        <v>7.1033160202205181E-3</v>
      </c>
      <c r="Y195" s="21">
        <v>3.122241236269474E-3</v>
      </c>
      <c r="Z195" s="51">
        <f>bv_affected*V195+bv_idpcumul*W195+bv_htotalimput*X195+bv_hpartialimput*Y195</f>
        <v>4.0298346367897463E-3</v>
      </c>
      <c r="AA195" s="51">
        <f>100 * Z195 / MAX(magnitudescore)</f>
        <v>9.3720028724275313</v>
      </c>
      <c r="AC195" s="23">
        <v>0.94398999214172363</v>
      </c>
      <c r="AD195" s="23">
        <v>0.73288518190383911</v>
      </c>
      <c r="AE195" s="23">
        <v>0.80941998958587646</v>
      </c>
      <c r="AF195" s="23">
        <v>0.94398999214172363</v>
      </c>
      <c r="AG195" s="23">
        <v>0.80941998958587646</v>
      </c>
      <c r="AH195" s="23">
        <v>3.1247958540916443E-3</v>
      </c>
      <c r="AI195" s="23">
        <v>5.4955095984041691E-3</v>
      </c>
      <c r="AJ195" s="23">
        <v>5.3260731510818005E-3</v>
      </c>
      <c r="AK195" s="76">
        <f>bv_rimputAffect*AH195+bv_ratioIDP*AI195+bv_rimputDamaged*AJ195</f>
        <v>4.81593810133636E-3</v>
      </c>
      <c r="AL195" s="76">
        <f>100 * AK195 / MAX(intensityscore)</f>
        <v>73.123420520196944</v>
      </c>
      <c r="AN195" s="25">
        <v>0.32322001457214355</v>
      </c>
      <c r="AO195" s="25">
        <v>2.5124736130237579E-3</v>
      </c>
      <c r="AP195" s="25">
        <v>8.765731949657761</v>
      </c>
      <c r="AQ195" s="25">
        <v>2.4519108701497316E-3</v>
      </c>
      <c r="AR195" s="80">
        <f>bv_poverty*AO195+bv_TotalUW_Pc*AQ195</f>
        <v>2.487243174342439E-3</v>
      </c>
      <c r="AS195" s="80">
        <f xml:space="preserve"> 100 * AR195 / MAX(preexistscore)</f>
        <v>36.991141300868875</v>
      </c>
      <c r="AU195" s="78">
        <f>AA195*AL195*AS195</f>
        <v>25350.506583954266</v>
      </c>
      <c r="AV195" s="78">
        <f>100 * AU195 / MAX(UnmetNeedsMuliplic)</f>
        <v>8.6123748678526546</v>
      </c>
      <c r="AW195" s="28">
        <f>IF(AV195&gt;0,LOG10(AV195),"")</f>
        <v>0.93512292494808957</v>
      </c>
      <c r="AX195" s="29">
        <f>RANK(AV195,UnmetNeedsMax100,0)</f>
        <v>66</v>
      </c>
      <c r="AY195" s="28">
        <f>IF(PERCENTRANK(UnmetNeedsMuliplic,AU195)&lt;0.95,AU195, PERCENTILE(UnmetNeedsMuliplic,0.95))</f>
        <v>25350.506583954266</v>
      </c>
      <c r="AZ195" s="28">
        <f xml:space="preserve"> 100 *AY195 / MAX(NeedsWinsor5High)</f>
        <v>49.448317311809632</v>
      </c>
      <c r="BA195" s="28">
        <v>0.52496182918548584</v>
      </c>
      <c r="BC195" s="34">
        <v>31598</v>
      </c>
      <c r="BD195" s="35">
        <v>5361.49072265625</v>
      </c>
      <c r="BE195" s="35">
        <v>28.524471282958984</v>
      </c>
      <c r="BF195" s="33">
        <v>49</v>
      </c>
    </row>
    <row r="196" spans="1:58">
      <c r="A196" s="7">
        <v>195</v>
      </c>
      <c r="C196" s="11" t="s">
        <v>4</v>
      </c>
      <c r="D196" s="11" t="s">
        <v>8</v>
      </c>
      <c r="E196" s="11" t="s">
        <v>12</v>
      </c>
      <c r="F196" s="11" t="s">
        <v>22</v>
      </c>
      <c r="G196" s="11" t="s">
        <v>39</v>
      </c>
      <c r="H196" s="15" t="s">
        <v>238</v>
      </c>
      <c r="I196" s="11" t="s">
        <v>633</v>
      </c>
      <c r="J196" s="11">
        <v>72214000</v>
      </c>
      <c r="K196" s="11">
        <v>72214</v>
      </c>
      <c r="L196" s="12">
        <v>107323</v>
      </c>
      <c r="M196" s="12">
        <v>113691.15625</v>
      </c>
      <c r="P196" s="20">
        <v>107323</v>
      </c>
      <c r="Q196" s="20">
        <v>9</v>
      </c>
      <c r="R196" s="20">
        <v>0</v>
      </c>
      <c r="S196" s="20">
        <v>0</v>
      </c>
      <c r="T196" s="20">
        <v>0</v>
      </c>
      <c r="U196" s="20">
        <v>0</v>
      </c>
      <c r="V196" s="21">
        <v>7.9646511003375053E-3</v>
      </c>
      <c r="W196" s="21">
        <v>1.7492924371254048E-6</v>
      </c>
      <c r="X196" s="21">
        <v>0</v>
      </c>
      <c r="Y196" s="21">
        <v>0</v>
      </c>
      <c r="Z196" s="51">
        <f>bv_affected*V196+bv_idpcumul*W196+bv_htotalimput*X196+bv_hpartialimput*Y196</f>
        <v>2.7202192580975523E-3</v>
      </c>
      <c r="AA196" s="51">
        <f>100 * Z196 / MAX(magnitudescore)</f>
        <v>6.3262900337845975</v>
      </c>
      <c r="AC196" s="23">
        <v>0.94398999214172363</v>
      </c>
      <c r="AD196" s="23">
        <v>7.9161829489748925E-5</v>
      </c>
      <c r="AE196" s="23">
        <v>0</v>
      </c>
      <c r="AF196" s="23">
        <v>0.94398999214172363</v>
      </c>
      <c r="AG196" s="23">
        <v>0</v>
      </c>
      <c r="AH196" s="23">
        <v>3.1247958540916443E-3</v>
      </c>
      <c r="AI196" s="23">
        <v>5.9359177839723998E-7</v>
      </c>
      <c r="AJ196" s="23">
        <v>0</v>
      </c>
      <c r="AK196" s="76">
        <f>bv_rimputAffect*AH196+bv_ratioIDP*AI196+bv_rimputDamaged*AJ196</f>
        <v>8.0577330200181329E-4</v>
      </c>
      <c r="AL196" s="76">
        <f>100 * AK196 / MAX(intensityscore)</f>
        <v>12.234563394798714</v>
      </c>
      <c r="AN196" s="25">
        <v>0.20456999540328979</v>
      </c>
      <c r="AO196" s="25">
        <v>1.5901760198175907E-3</v>
      </c>
      <c r="AP196" s="25">
        <v>4.3379341726073104</v>
      </c>
      <c r="AQ196" s="25">
        <v>1.2133873533457518E-3</v>
      </c>
      <c r="AR196" s="80">
        <f>bv_poverty*AO196+bv_TotalUW_Pc*AQ196</f>
        <v>1.4332058613654227E-3</v>
      </c>
      <c r="AS196" s="80">
        <f xml:space="preserve"> 100 * AR196 / MAX(preexistscore)</f>
        <v>21.315133589628942</v>
      </c>
      <c r="AU196" s="78">
        <f>AA196*AL196*AS196</f>
        <v>1649.7784755620448</v>
      </c>
      <c r="AV196" s="78">
        <f>100 * AU196 / MAX(UnmetNeedsMuliplic)</f>
        <v>0.56048231751897892</v>
      </c>
      <c r="AW196" s="28">
        <f>IF(AV196&gt;0,LOG10(AV196),"")</f>
        <v>-0.25143808427341496</v>
      </c>
      <c r="AX196" s="29">
        <f>RANK(AV196,UnmetNeedsMax100,0)</f>
        <v>218</v>
      </c>
      <c r="AY196" s="28">
        <f>IF(PERCENTRANK(UnmetNeedsMuliplic,AU196)&lt;0.95,AU196, PERCENTILE(UnmetNeedsMuliplic,0.95))</f>
        <v>1649.7784755620448</v>
      </c>
      <c r="AZ196" s="28">
        <f xml:space="preserve"> 100 *AY196 / MAX(NeedsWinsor5High)</f>
        <v>3.2180331104476338</v>
      </c>
      <c r="BA196" s="28">
        <v>9.9999997764825821E-3</v>
      </c>
      <c r="BC196" s="34">
        <v>107323</v>
      </c>
      <c r="BD196" s="35">
        <v>219.55064392089844</v>
      </c>
      <c r="BE196" s="35">
        <v>1.1680643558502197</v>
      </c>
      <c r="BF196" s="33">
        <v>177</v>
      </c>
    </row>
    <row r="197" spans="1:58">
      <c r="A197" s="7">
        <v>196</v>
      </c>
      <c r="C197" s="11" t="s">
        <v>4</v>
      </c>
      <c r="D197" s="11" t="s">
        <v>8</v>
      </c>
      <c r="E197" s="11" t="s">
        <v>12</v>
      </c>
      <c r="F197" s="11" t="s">
        <v>22</v>
      </c>
      <c r="G197" s="11" t="s">
        <v>39</v>
      </c>
      <c r="H197" s="15" t="s">
        <v>190</v>
      </c>
      <c r="I197" s="11" t="s">
        <v>634</v>
      </c>
      <c r="J197" s="11">
        <v>72215000</v>
      </c>
      <c r="K197" s="11">
        <v>72215</v>
      </c>
      <c r="L197" s="12">
        <v>44648</v>
      </c>
      <c r="M197" s="12">
        <v>47297.25</v>
      </c>
      <c r="N197" s="13">
        <v>65.042000000000002</v>
      </c>
      <c r="P197" s="20">
        <v>44648</v>
      </c>
      <c r="Q197" s="20">
        <v>4779</v>
      </c>
      <c r="R197" s="20">
        <v>156</v>
      </c>
      <c r="S197" s="20">
        <v>156</v>
      </c>
      <c r="T197" s="20">
        <v>893</v>
      </c>
      <c r="U197" s="20">
        <v>893</v>
      </c>
      <c r="V197" s="21">
        <v>3.3134159166365862E-3</v>
      </c>
      <c r="W197" s="21">
        <v>9.2887430218979716E-4</v>
      </c>
      <c r="X197" s="21">
        <v>2.9008305864408612E-4</v>
      </c>
      <c r="Y197" s="21">
        <v>1.6023915959522128E-3</v>
      </c>
      <c r="Z197" s="51">
        <f>bv_affected*V197+bv_idpcumul*W197+bv_htotalimput*X197+bv_hpartialimput*Y197</f>
        <v>1.7782499769353308E-3</v>
      </c>
      <c r="AA197" s="51">
        <f>100 * Z197 / MAX(magnitudescore)</f>
        <v>4.1355949794030309</v>
      </c>
      <c r="AC197" s="23">
        <v>0.94398999214172363</v>
      </c>
      <c r="AD197" s="23">
        <v>0.10104181617498398</v>
      </c>
      <c r="AE197" s="23">
        <v>0.10807999968528748</v>
      </c>
      <c r="AF197" s="23">
        <v>0.94398999214172363</v>
      </c>
      <c r="AG197" s="23">
        <v>0.10807999968528748</v>
      </c>
      <c r="AH197" s="23">
        <v>3.1247958540916443E-3</v>
      </c>
      <c r="AI197" s="23">
        <v>7.5765798101201653E-4</v>
      </c>
      <c r="AJ197" s="23">
        <v>7.1117834886536002E-4</v>
      </c>
      <c r="AK197" s="76">
        <f>bv_rimputAffect*AH197+bv_ratioIDP*AI197+bv_rimputDamaged*AJ197</f>
        <v>1.3491422971943392E-3</v>
      </c>
      <c r="AL197" s="76">
        <f>100 * AK197 / MAX(intensityscore)</f>
        <v>20.484876977955974</v>
      </c>
      <c r="AN197" s="25">
        <v>0.15464000403881073</v>
      </c>
      <c r="AO197" s="25">
        <v>1.2020572321489453E-3</v>
      </c>
      <c r="AP197" s="25">
        <v>10.448707785000792</v>
      </c>
      <c r="AQ197" s="25">
        <v>2.9226653277873993E-3</v>
      </c>
      <c r="AR197" s="80">
        <f>bv_poverty*AO197+bv_TotalUW_Pc*AQ197</f>
        <v>1.9188625647919254E-3</v>
      </c>
      <c r="AS197" s="80">
        <f xml:space="preserve"> 100 * AR197 / MAX(preexistscore)</f>
        <v>28.537988164318207</v>
      </c>
      <c r="AU197" s="78">
        <f>AA197*AL197*AS197</f>
        <v>2417.6571491174182</v>
      </c>
      <c r="AV197" s="78">
        <f>100 * AU197 / MAX(UnmetNeedsMuliplic)</f>
        <v>0.82135517099774236</v>
      </c>
      <c r="AW197" s="28">
        <f>IF(AV197&gt;0,LOG10(AV197),"")</f>
        <v>-8.5469004330676668E-2</v>
      </c>
      <c r="AX197" s="29">
        <f>RANK(AV197,UnmetNeedsMax100,0)</f>
        <v>193</v>
      </c>
      <c r="AY197" s="28">
        <f>IF(PERCENTRANK(UnmetNeedsMuliplic,AU197)&lt;0.95,AU197, PERCENTILE(UnmetNeedsMuliplic,0.95))</f>
        <v>2417.6571491174182</v>
      </c>
      <c r="AZ197" s="28">
        <f xml:space="preserve"> 100 *AY197 / MAX(NeedsWinsor5High)</f>
        <v>4.7158457155405467</v>
      </c>
      <c r="BA197" s="28">
        <v>1.517212949693203E-2</v>
      </c>
      <c r="BC197" s="34">
        <v>44648</v>
      </c>
      <c r="BD197" s="35">
        <v>104.75395202636719</v>
      </c>
      <c r="BE197" s="35">
        <v>0.55731719732284546</v>
      </c>
      <c r="BF197" s="33">
        <v>237</v>
      </c>
    </row>
    <row r="198" spans="1:58">
      <c r="A198" s="7">
        <v>197</v>
      </c>
      <c r="C198" s="11" t="s">
        <v>4</v>
      </c>
      <c r="D198" s="11" t="s">
        <v>8</v>
      </c>
      <c r="E198" s="11" t="s">
        <v>12</v>
      </c>
      <c r="F198" s="11" t="s">
        <v>22</v>
      </c>
      <c r="G198" s="11" t="s">
        <v>39</v>
      </c>
      <c r="H198" s="15" t="s">
        <v>239</v>
      </c>
      <c r="I198" s="11" t="s">
        <v>635</v>
      </c>
      <c r="J198" s="11">
        <v>72216000</v>
      </c>
      <c r="K198" s="11">
        <v>72216</v>
      </c>
      <c r="L198" s="12">
        <v>28320</v>
      </c>
      <c r="M198" s="12">
        <v>30000.40625</v>
      </c>
      <c r="N198" s="13">
        <v>57.213000000000001</v>
      </c>
      <c r="P198" s="20">
        <v>28320</v>
      </c>
      <c r="Q198" s="20">
        <v>8771</v>
      </c>
      <c r="R198" s="20">
        <v>135</v>
      </c>
      <c r="S198" s="20">
        <v>135</v>
      </c>
      <c r="T198" s="20">
        <v>1218</v>
      </c>
      <c r="U198" s="20">
        <v>1218</v>
      </c>
      <c r="V198" s="21">
        <v>2.1016830578446388E-3</v>
      </c>
      <c r="W198" s="21">
        <v>1.7047827132046223E-3</v>
      </c>
      <c r="X198" s="21">
        <v>2.5103343068622053E-4</v>
      </c>
      <c r="Y198" s="21">
        <v>2.1855686791241169E-3</v>
      </c>
      <c r="Z198" s="51">
        <f>bv_affected*V198+bv_idpcumul*W198+bv_htotalimput*X198+bv_hpartialimput*Y198</f>
        <v>1.6399555207026423E-3</v>
      </c>
      <c r="AA198" s="51">
        <f>100 * Z198 / MAX(magnitudescore)</f>
        <v>3.8139698612850186</v>
      </c>
      <c r="AC198" s="23">
        <v>0.94398999214172363</v>
      </c>
      <c r="AD198" s="23">
        <v>0.29236271977424622</v>
      </c>
      <c r="AE198" s="23">
        <v>0.21976999938488007</v>
      </c>
      <c r="AF198" s="23">
        <v>0.94398999214172363</v>
      </c>
      <c r="AG198" s="23">
        <v>0.21976999938488007</v>
      </c>
      <c r="AH198" s="23">
        <v>3.1247958540916443E-3</v>
      </c>
      <c r="AI198" s="23">
        <v>2.1922700107097626E-3</v>
      </c>
      <c r="AJ198" s="23">
        <v>1.4461108949035406E-3</v>
      </c>
      <c r="AK198" s="76">
        <f>bv_rimputAffect*AH198+bv_ratioIDP*AI198+bv_rimputDamaged*AJ198</f>
        <v>2.1314507380826397E-3</v>
      </c>
      <c r="AL198" s="76">
        <f>100 * AK198 / MAX(intensityscore)</f>
        <v>32.363158611953963</v>
      </c>
      <c r="AN198" s="25">
        <v>0.28181999921798706</v>
      </c>
      <c r="AO198" s="25">
        <v>2.1906604524701834E-3</v>
      </c>
      <c r="AP198" s="25">
        <v>7.0919579233118419</v>
      </c>
      <c r="AQ198" s="25">
        <v>1.9837303552776575E-3</v>
      </c>
      <c r="AR198" s="80">
        <f>bv_poverty*AO198+bv_TotalUW_Pc*AQ198</f>
        <v>2.1044533739797773E-3</v>
      </c>
      <c r="AS198" s="80">
        <f xml:space="preserve"> 100 * AR198 / MAX(preexistscore)</f>
        <v>31.298158909836648</v>
      </c>
      <c r="AU198" s="78">
        <f>AA198*AL198*AS198</f>
        <v>3863.1978422435077</v>
      </c>
      <c r="AV198" s="78">
        <f>100 * AU198 / MAX(UnmetNeedsMuliplic)</f>
        <v>1.3124514058878742</v>
      </c>
      <c r="AW198" s="28">
        <f>IF(AV198&gt;0,LOG10(AV198),"")</f>
        <v>0.11808323242432602</v>
      </c>
      <c r="AX198" s="29">
        <f>RANK(AV198,UnmetNeedsMax100,0)</f>
        <v>174</v>
      </c>
      <c r="AY198" s="28">
        <f>IF(PERCENTRANK(UnmetNeedsMuliplic,AU198)&lt;0.95,AU198, PERCENTILE(UnmetNeedsMuliplic,0.95))</f>
        <v>3863.1978422435077</v>
      </c>
      <c r="AZ198" s="28">
        <f xml:space="preserve"> 100 *AY198 / MAX(NeedsWinsor5High)</f>
        <v>7.5354956757537863</v>
      </c>
      <c r="BA198" s="28">
        <v>2.0699718967080116E-2</v>
      </c>
      <c r="BC198" s="34">
        <v>28320</v>
      </c>
      <c r="BD198" s="35">
        <v>165.2073974609375</v>
      </c>
      <c r="BE198" s="35">
        <v>0.87894463539123535</v>
      </c>
      <c r="BF198" s="33">
        <v>194</v>
      </c>
    </row>
    <row r="199" spans="1:58">
      <c r="A199" s="7">
        <v>198</v>
      </c>
      <c r="C199" s="11" t="s">
        <v>4</v>
      </c>
      <c r="D199" s="11" t="s">
        <v>8</v>
      </c>
      <c r="E199" s="11" t="s">
        <v>12</v>
      </c>
      <c r="F199" s="11" t="s">
        <v>22</v>
      </c>
      <c r="G199" s="11" t="s">
        <v>39</v>
      </c>
      <c r="H199" s="15" t="s">
        <v>240</v>
      </c>
      <c r="I199" s="11" t="s">
        <v>636</v>
      </c>
      <c r="J199" s="11">
        <v>72217000</v>
      </c>
      <c r="K199" s="11">
        <v>72217</v>
      </c>
      <c r="L199" s="12">
        <v>866171</v>
      </c>
      <c r="M199" s="12">
        <v>917566.4375</v>
      </c>
      <c r="N199" s="13">
        <v>90.488</v>
      </c>
      <c r="P199" s="20">
        <v>866171</v>
      </c>
      <c r="Q199" s="20">
        <v>10325</v>
      </c>
      <c r="R199" s="20">
        <v>0</v>
      </c>
      <c r="S199" s="20">
        <v>0</v>
      </c>
      <c r="T199" s="20">
        <v>0</v>
      </c>
      <c r="U199" s="20">
        <v>0</v>
      </c>
      <c r="V199" s="21">
        <v>6.4280256628990173E-2</v>
      </c>
      <c r="W199" s="21">
        <v>2.0068271551281214E-3</v>
      </c>
      <c r="X199" s="21">
        <v>0</v>
      </c>
      <c r="Y199" s="21">
        <v>0</v>
      </c>
      <c r="Z199" s="51">
        <f>bv_affected*V199+bv_idpcumul*W199+bv_htotalimput*X199+bv_hpartialimput*Y199</f>
        <v>2.2285442994697952E-2</v>
      </c>
      <c r="AA199" s="51">
        <f>100 * Z199 / MAX(magnitudescore)</f>
        <v>51.828239762714183</v>
      </c>
      <c r="AC199" s="23">
        <v>0.94398999214172363</v>
      </c>
      <c r="AD199" s="23">
        <v>1.1252591386437416E-2</v>
      </c>
      <c r="AE199" s="23">
        <v>0</v>
      </c>
      <c r="AF199" s="23">
        <v>0.94398999214172363</v>
      </c>
      <c r="AG199" s="23">
        <v>0</v>
      </c>
      <c r="AH199" s="23">
        <v>3.1247958540916443E-3</v>
      </c>
      <c r="AI199" s="23">
        <v>8.4377097664400935E-5</v>
      </c>
      <c r="AJ199" s="23">
        <v>0</v>
      </c>
      <c r="AK199" s="76">
        <f>bv_rimputAffect*AH199+bv_ratioIDP*AI199+bv_rimputDamaged*AJ199</f>
        <v>8.3413401874422551E-4</v>
      </c>
      <c r="AL199" s="76">
        <f>100 * AK199 / MAX(intensityscore)</f>
        <v>12.665182014260234</v>
      </c>
      <c r="AN199" s="25">
        <v>4.6280000358819962E-2</v>
      </c>
      <c r="AO199" s="25">
        <v>3.5974654019810259E-4</v>
      </c>
      <c r="AP199" s="25">
        <v>4.2417796035137272</v>
      </c>
      <c r="AQ199" s="25">
        <v>1.1864914558827877E-3</v>
      </c>
      <c r="AR199" s="80">
        <f>bv_poverty*AO199+bv_TotalUW_Pc*AQ199</f>
        <v>7.041684720723424E-4</v>
      </c>
      <c r="AS199" s="80">
        <f xml:space="preserve"> 100 * AR199 / MAX(preexistscore)</f>
        <v>10.472637222908995</v>
      </c>
      <c r="AU199" s="78">
        <f>AA199*AL199*AS199</f>
        <v>6874.386633345619</v>
      </c>
      <c r="AV199" s="78">
        <f>100 * AU199 / MAX(UnmetNeedsMuliplic)</f>
        <v>2.3354481882583764</v>
      </c>
      <c r="AW199" s="28">
        <f>IF(AV199&gt;0,LOG10(AV199),"")</f>
        <v>0.36837023694040155</v>
      </c>
      <c r="AX199" s="29">
        <f>RANK(AV199,UnmetNeedsMax100,0)</f>
        <v>155</v>
      </c>
      <c r="AY199" s="28">
        <f>IF(PERCENTRANK(UnmetNeedsMuliplic,AU199)&lt;0.95,AU199, PERCENTILE(UnmetNeedsMuliplic,0.95))</f>
        <v>6874.386633345619</v>
      </c>
      <c r="AZ199" s="28">
        <f xml:space="preserve"> 100 *AY199 / MAX(NeedsWinsor5High)</f>
        <v>13.409075295753473</v>
      </c>
      <c r="BA199" s="28">
        <v>9.9999997764825821E-3</v>
      </c>
      <c r="BC199" s="34">
        <v>866171</v>
      </c>
      <c r="BD199" s="35">
        <v>400.86392211914062</v>
      </c>
      <c r="BE199" s="35">
        <v>2.1326963901519775</v>
      </c>
      <c r="BF199" s="33">
        <v>158</v>
      </c>
    </row>
    <row r="200" spans="1:58">
      <c r="A200" s="7">
        <v>199</v>
      </c>
      <c r="C200" s="11" t="s">
        <v>4</v>
      </c>
      <c r="D200" s="11" t="s">
        <v>8</v>
      </c>
      <c r="E200" s="11" t="s">
        <v>12</v>
      </c>
      <c r="F200" s="11" t="s">
        <v>22</v>
      </c>
      <c r="G200" s="11" t="s">
        <v>39</v>
      </c>
      <c r="H200" s="15" t="s">
        <v>241</v>
      </c>
      <c r="I200" s="11" t="s">
        <v>637</v>
      </c>
      <c r="J200" s="11">
        <v>72218000</v>
      </c>
      <c r="K200" s="11">
        <v>72218</v>
      </c>
      <c r="L200" s="12">
        <v>42574</v>
      </c>
      <c r="M200" s="12">
        <v>45100.1875</v>
      </c>
      <c r="N200" s="13">
        <v>79.834000000000003</v>
      </c>
      <c r="P200" s="20">
        <v>42574</v>
      </c>
      <c r="Q200" s="20">
        <v>4923</v>
      </c>
      <c r="R200" s="20">
        <v>25</v>
      </c>
      <c r="S200" s="20">
        <v>25</v>
      </c>
      <c r="T200" s="20">
        <v>376</v>
      </c>
      <c r="U200" s="20">
        <v>376</v>
      </c>
      <c r="V200" s="21">
        <v>3.1595004256814718E-3</v>
      </c>
      <c r="W200" s="21">
        <v>9.5686299027875066E-4</v>
      </c>
      <c r="X200" s="21">
        <v>4.6487672079820186E-5</v>
      </c>
      <c r="Y200" s="21">
        <v>6.7469116766005754E-4</v>
      </c>
      <c r="Z200" s="51">
        <f>bv_affected*V200+bv_idpcumul*W200+bv_htotalimput*X200+bv_hpartialimput*Y200</f>
        <v>1.4282675337242835E-3</v>
      </c>
      <c r="AA200" s="51">
        <f>100 * Z200 / MAX(magnitudescore)</f>
        <v>3.321656751484555</v>
      </c>
      <c r="AC200" s="23">
        <v>0.94398999214172363</v>
      </c>
      <c r="AD200" s="23">
        <v>0.10915697365999222</v>
      </c>
      <c r="AE200" s="23">
        <v>4.3329998850822449E-2</v>
      </c>
      <c r="AF200" s="23">
        <v>0.94398999214172363</v>
      </c>
      <c r="AG200" s="23">
        <v>4.3329998850822449E-2</v>
      </c>
      <c r="AH200" s="23">
        <v>3.1247958540916443E-3</v>
      </c>
      <c r="AI200" s="23">
        <v>8.1850914284586906E-4</v>
      </c>
      <c r="AJ200" s="23">
        <v>2.8511616983450949E-4</v>
      </c>
      <c r="AK200" s="76">
        <f>bv_rimputAffect*AH200+bv_ratioIDP*AI200+bv_rimputDamaged*AJ200</f>
        <v>1.1977391138003439E-3</v>
      </c>
      <c r="AL200" s="76">
        <f>100 * AK200 / MAX(intensityscore)</f>
        <v>18.186027114345073</v>
      </c>
      <c r="AN200" s="25">
        <v>0.13993999361991882</v>
      </c>
      <c r="AO200" s="25">
        <v>1.0877901222556829E-3</v>
      </c>
      <c r="AP200" s="25">
        <v>8.5603112840466924</v>
      </c>
      <c r="AQ200" s="25">
        <v>2.3944515269249678E-3</v>
      </c>
      <c r="AR200" s="80">
        <f>bv_poverty*AO200+bv_TotalUW_Pc*AQ200</f>
        <v>1.6321452634409071E-3</v>
      </c>
      <c r="AS200" s="80">
        <f xml:space="preserve"> 100 * AR200 / MAX(preexistscore)</f>
        <v>24.273829228397808</v>
      </c>
      <c r="AU200" s="78">
        <f>AA200*AL200*AS200</f>
        <v>1466.3271586932808</v>
      </c>
      <c r="AV200" s="78">
        <f>100 * AU200 / MAX(UnmetNeedsMuliplic)</f>
        <v>0.4981580595936933</v>
      </c>
      <c r="AW200" s="28">
        <f>IF(AV200&gt;0,LOG10(AV200),"")</f>
        <v>-0.30263283893069226</v>
      </c>
      <c r="AX200" s="29">
        <f>RANK(AV200,UnmetNeedsMax100,0)</f>
        <v>233</v>
      </c>
      <c r="AY200" s="28">
        <f>IF(PERCENTRANK(UnmetNeedsMuliplic,AU200)&lt;0.95,AU200, PERCENTILE(UnmetNeedsMuliplic,0.95))</f>
        <v>1466.3271586932808</v>
      </c>
      <c r="AZ200" s="28">
        <f xml:space="preserve"> 100 *AY200 / MAX(NeedsWinsor5High)</f>
        <v>2.8601957276815737</v>
      </c>
      <c r="BA200" s="28">
        <v>9.9999997764825821E-3</v>
      </c>
      <c r="BC200" s="34">
        <v>42574</v>
      </c>
      <c r="BD200" s="35">
        <v>59.578052520751953</v>
      </c>
      <c r="BE200" s="35">
        <v>0.3169701099395752</v>
      </c>
      <c r="BF200" s="33">
        <v>282</v>
      </c>
    </row>
    <row r="201" spans="1:58">
      <c r="A201" s="7">
        <v>200</v>
      </c>
      <c r="C201" s="11" t="s">
        <v>4</v>
      </c>
      <c r="D201" s="11" t="s">
        <v>8</v>
      </c>
      <c r="E201" s="11" t="s">
        <v>12</v>
      </c>
      <c r="F201" s="11" t="s">
        <v>22</v>
      </c>
      <c r="G201" s="11" t="s">
        <v>39</v>
      </c>
      <c r="H201" s="15" t="s">
        <v>242</v>
      </c>
      <c r="I201" s="11" t="s">
        <v>638</v>
      </c>
      <c r="J201" s="11">
        <v>72219000</v>
      </c>
      <c r="K201" s="11">
        <v>72219</v>
      </c>
      <c r="L201" s="12">
        <v>106649</v>
      </c>
      <c r="M201" s="12">
        <v>112977.1640625</v>
      </c>
      <c r="N201" s="13">
        <v>87.641000000000005</v>
      </c>
      <c r="P201" s="20">
        <v>106649</v>
      </c>
      <c r="Q201" s="20">
        <v>6852</v>
      </c>
      <c r="R201" s="20">
        <v>17</v>
      </c>
      <c r="S201" s="20">
        <v>17</v>
      </c>
      <c r="T201" s="20">
        <v>38</v>
      </c>
      <c r="U201" s="20">
        <v>38</v>
      </c>
      <c r="V201" s="21">
        <v>7.9146325588226318E-3</v>
      </c>
      <c r="W201" s="21">
        <v>1.3317946577444673E-3</v>
      </c>
      <c r="X201" s="21">
        <v>3.161161657772027E-5</v>
      </c>
      <c r="Y201" s="21">
        <v>6.8186876887921244E-5</v>
      </c>
      <c r="Z201" s="51">
        <f>bv_affected*V201+bv_idpcumul*W201+bv_htotalimput*X201+bv_hpartialimput*Y201</f>
        <v>2.9496236999209946E-3</v>
      </c>
      <c r="AA201" s="51">
        <f>100 * Z201 / MAX(magnitudescore)</f>
        <v>6.8598054957067918</v>
      </c>
      <c r="AC201" s="23">
        <v>0.94398999214172363</v>
      </c>
      <c r="AD201" s="23">
        <v>6.064942479133606E-2</v>
      </c>
      <c r="AE201" s="23">
        <v>2.369999885559082E-3</v>
      </c>
      <c r="AF201" s="23">
        <v>0.94398999214172363</v>
      </c>
      <c r="AG201" s="23">
        <v>2.369999885559082E-3</v>
      </c>
      <c r="AH201" s="23">
        <v>3.1247958540916443E-3</v>
      </c>
      <c r="AI201" s="23">
        <v>4.5477724052034318E-4</v>
      </c>
      <c r="AJ201" s="23">
        <v>1.5594861906720325E-5</v>
      </c>
      <c r="AK201" s="76">
        <f>bv_rimputAffect*AH201+bv_ratioIDP*AI201+bv_rimputDamaged*AJ201</f>
        <v>9.6581011285270493E-4</v>
      </c>
      <c r="AL201" s="76">
        <f>100 * AK201 / MAX(intensityscore)</f>
        <v>14.664503060201326</v>
      </c>
      <c r="AN201" s="25">
        <v>6.1319999396800995E-2</v>
      </c>
      <c r="AO201" s="25">
        <v>4.7665639431215823E-4</v>
      </c>
      <c r="AP201" s="25">
        <v>9.3775864923025996</v>
      </c>
      <c r="AQ201" s="25">
        <v>2.623056061565876E-3</v>
      </c>
      <c r="AR201" s="80">
        <f>bv_poverty*AO201+bv_TotalUW_Pc*AQ201</f>
        <v>1.3708464956900571E-3</v>
      </c>
      <c r="AS201" s="80">
        <f xml:space="preserve"> 100 * AR201 / MAX(preexistscore)</f>
        <v>20.387703521300445</v>
      </c>
      <c r="AU201" s="78">
        <f>AA201*AL201*AS201</f>
        <v>2050.9140570288855</v>
      </c>
      <c r="AV201" s="78">
        <f>100 * AU201 / MAX(UnmetNeedsMuliplic)</f>
        <v>0.69676085652905018</v>
      </c>
      <c r="AW201" s="28">
        <f>IF(AV201&gt;0,LOG10(AV201),"")</f>
        <v>-0.15691625563378089</v>
      </c>
      <c r="AX201" s="29">
        <f>RANK(AV201,UnmetNeedsMax100,0)</f>
        <v>203</v>
      </c>
      <c r="AY201" s="28">
        <f>IF(PERCENTRANK(UnmetNeedsMuliplic,AU201)&lt;0.95,AU201, PERCENTILE(UnmetNeedsMuliplic,0.95))</f>
        <v>2050.9140570288855</v>
      </c>
      <c r="AZ201" s="28">
        <f xml:space="preserve"> 100 *AY201 / MAX(NeedsWinsor5High)</f>
        <v>4.0004821495522238</v>
      </c>
      <c r="BA201" s="28">
        <v>9.9999997764825821E-3</v>
      </c>
      <c r="BC201" s="34">
        <v>106649</v>
      </c>
      <c r="BD201" s="35">
        <v>65.397163391113281</v>
      </c>
      <c r="BE201" s="35">
        <v>0.34792926907539368</v>
      </c>
      <c r="BF201" s="33">
        <v>275</v>
      </c>
    </row>
    <row r="202" spans="1:58">
      <c r="A202" s="7">
        <v>201</v>
      </c>
      <c r="C202" s="11" t="s">
        <v>4</v>
      </c>
      <c r="D202" s="11" t="s">
        <v>8</v>
      </c>
      <c r="E202" s="11" t="s">
        <v>12</v>
      </c>
      <c r="F202" s="11" t="s">
        <v>22</v>
      </c>
      <c r="G202" s="11" t="s">
        <v>39</v>
      </c>
      <c r="H202" s="15" t="s">
        <v>243</v>
      </c>
      <c r="I202" s="11" t="s">
        <v>639</v>
      </c>
      <c r="J202" s="11">
        <v>72220000</v>
      </c>
      <c r="K202" s="11">
        <v>72220</v>
      </c>
      <c r="L202" s="12">
        <v>50353</v>
      </c>
      <c r="M202" s="12">
        <v>53340.765625</v>
      </c>
      <c r="N202" s="13">
        <v>102.733</v>
      </c>
      <c r="P202" s="20">
        <v>50353</v>
      </c>
      <c r="Q202" s="20">
        <v>9531.400390625</v>
      </c>
      <c r="R202" s="20">
        <v>19</v>
      </c>
      <c r="S202" s="20">
        <v>19</v>
      </c>
      <c r="T202" s="20">
        <v>597</v>
      </c>
      <c r="U202" s="20">
        <v>597</v>
      </c>
      <c r="V202" s="21">
        <v>3.7367953918874264E-3</v>
      </c>
      <c r="W202" s="21">
        <v>1.8525784835219383E-3</v>
      </c>
      <c r="X202" s="21">
        <v>3.533063136273995E-5</v>
      </c>
      <c r="Y202" s="21">
        <v>1.0712516959756613E-3</v>
      </c>
      <c r="Z202" s="51">
        <f>bv_affected*V202+bv_idpcumul*W202+bv_htotalimput*X202+bv_hpartialimput*Y202</f>
        <v>1.8774549444024158E-3</v>
      </c>
      <c r="AA202" s="51">
        <f>100 * Z202 / MAX(magnitudescore)</f>
        <v>4.3663114538639434</v>
      </c>
      <c r="AC202" s="23">
        <v>0.94398999214172363</v>
      </c>
      <c r="AD202" s="23">
        <v>0.17868885397911072</v>
      </c>
      <c r="AE202" s="23">
        <v>5.6269999593496323E-2</v>
      </c>
      <c r="AF202" s="23">
        <v>0.94398999214172363</v>
      </c>
      <c r="AG202" s="23">
        <v>5.6269999593496323E-2</v>
      </c>
      <c r="AH202" s="23">
        <v>3.1247958540916443E-3</v>
      </c>
      <c r="AI202" s="23">
        <v>1.3398911105468869E-3</v>
      </c>
      <c r="AJ202" s="23">
        <v>3.7026283098384738E-4</v>
      </c>
      <c r="AK202" s="76">
        <f>bv_rimputAffect*AH202+bv_ratioIDP*AI202+bv_rimputDamaged*AJ202</f>
        <v>1.4086006169731261E-3</v>
      </c>
      <c r="AL202" s="76">
        <f>100 * AK202 / MAX(intensityscore)</f>
        <v>21.38767008474489</v>
      </c>
      <c r="AN202" s="25">
        <v>0.17678999900817871</v>
      </c>
      <c r="AO202" s="25">
        <v>1.3742349110543728E-3</v>
      </c>
      <c r="AP202" s="25">
        <v>6.1586314152410573</v>
      </c>
      <c r="AQ202" s="25">
        <v>1.7226645722985268E-3</v>
      </c>
      <c r="AR202" s="80">
        <f>bv_poverty*AO202+bv_TotalUW_Pc*AQ202</f>
        <v>1.5193907079286873E-3</v>
      </c>
      <c r="AS202" s="80">
        <f xml:space="preserve"> 100 * AR202 / MAX(preexistscore)</f>
        <v>22.596904455502667</v>
      </c>
      <c r="AU202" s="78">
        <f>AA202*AL202*AS202</f>
        <v>2110.2170941608197</v>
      </c>
      <c r="AV202" s="78">
        <f>100 * AU202 / MAX(UnmetNeedsMuliplic)</f>
        <v>0.71690798790455001</v>
      </c>
      <c r="AW202" s="28">
        <f>IF(AV202&gt;0,LOG10(AV202),"")</f>
        <v>-0.14453658060776875</v>
      </c>
      <c r="AX202" s="29">
        <f>RANK(AV202,UnmetNeedsMax100,0)</f>
        <v>201</v>
      </c>
      <c r="AY202" s="28">
        <f>IF(PERCENTRANK(UnmetNeedsMuliplic,AU202)&lt;0.95,AU202, PERCENTILE(UnmetNeedsMuliplic,0.95))</f>
        <v>2110.2170941608197</v>
      </c>
      <c r="AZ202" s="28">
        <f xml:space="preserve"> 100 *AY202 / MAX(NeedsWinsor5High)</f>
        <v>4.1161577628951935</v>
      </c>
      <c r="BA202" s="28">
        <v>9.9999997764825821E-3</v>
      </c>
      <c r="BC202" s="34">
        <v>50353</v>
      </c>
      <c r="BD202" s="35">
        <v>89.019065856933594</v>
      </c>
      <c r="BE202" s="35">
        <v>0.47360369563102722</v>
      </c>
      <c r="BF202" s="33">
        <v>253</v>
      </c>
    </row>
    <row r="203" spans="1:58">
      <c r="A203" s="7">
        <v>202</v>
      </c>
      <c r="C203" s="11" t="s">
        <v>4</v>
      </c>
      <c r="D203" s="11" t="s">
        <v>8</v>
      </c>
      <c r="E203" s="11" t="s">
        <v>12</v>
      </c>
      <c r="F203" s="11" t="s">
        <v>22</v>
      </c>
      <c r="G203" s="11" t="s">
        <v>39</v>
      </c>
      <c r="H203" s="15" t="s">
        <v>244</v>
      </c>
      <c r="I203" s="11" t="s">
        <v>640</v>
      </c>
      <c r="J203" s="11">
        <v>72221000</v>
      </c>
      <c r="K203" s="11">
        <v>72221</v>
      </c>
      <c r="L203" s="12">
        <v>74897</v>
      </c>
      <c r="M203" s="12">
        <v>79341.1171875</v>
      </c>
      <c r="N203" s="13">
        <v>3.3769999999999998</v>
      </c>
      <c r="P203" s="20">
        <v>74897</v>
      </c>
      <c r="Q203" s="20">
        <v>74897</v>
      </c>
      <c r="R203" s="20">
        <v>8885</v>
      </c>
      <c r="S203" s="20">
        <v>8885</v>
      </c>
      <c r="T203" s="20">
        <v>9016</v>
      </c>
      <c r="U203" s="20">
        <v>9016</v>
      </c>
      <c r="V203" s="21">
        <v>5.5582537315785885E-3</v>
      </c>
      <c r="W203" s="21">
        <v>1.455741748213768E-2</v>
      </c>
      <c r="X203" s="21">
        <v>1.6521718353033066E-2</v>
      </c>
      <c r="Y203" s="21">
        <v>1.6178233548998833E-2</v>
      </c>
      <c r="Z203" s="51">
        <f>bv_affected*V203+bv_idpcumul*W203+bv_htotalimput*X203+bv_hpartialimput*Y203</f>
        <v>1.2359561946662143E-2</v>
      </c>
      <c r="AA203" s="51">
        <f>100 * Z203 / MAX(magnitudescore)</f>
        <v>28.744070292258783</v>
      </c>
      <c r="AC203" s="23">
        <v>0.94398999214172363</v>
      </c>
      <c r="AD203" s="23">
        <v>0.94398719072341919</v>
      </c>
      <c r="AE203" s="23">
        <v>1.0994399785995483</v>
      </c>
      <c r="AF203" s="23">
        <v>0.94398999214172363</v>
      </c>
      <c r="AG203" s="23">
        <v>1</v>
      </c>
      <c r="AH203" s="23">
        <v>3.1247958540916443E-3</v>
      </c>
      <c r="AI203" s="23">
        <v>7.0784497074782848E-3</v>
      </c>
      <c r="AJ203" s="23">
        <v>6.580110639333725E-3</v>
      </c>
      <c r="AK203" s="76">
        <f>bv_rimputAffect*AH203+bv_ratioIDP*AI203+bv_rimputDamaged*AJ203</f>
        <v>5.8580182622652507E-3</v>
      </c>
      <c r="AL203" s="76">
        <f>100 * AK203 / MAX(intensityscore)</f>
        <v>88.94597974333422</v>
      </c>
      <c r="AN203" s="25">
        <v>0.30652999877929688</v>
      </c>
      <c r="AO203" s="25">
        <v>2.3827378172427416E-3</v>
      </c>
      <c r="AP203" s="25">
        <v>9.6836280524479736</v>
      </c>
      <c r="AQ203" s="25">
        <v>2.7086606714874506E-3</v>
      </c>
      <c r="AR203" s="80">
        <f>bv_poverty*AO203+bv_TotalUW_Pc*AQ203</f>
        <v>2.5185172783210872E-3</v>
      </c>
      <c r="AS203" s="80">
        <f xml:space="preserve"> 100 * AR203 / MAX(preexistscore)</f>
        <v>37.456260598919854</v>
      </c>
      <c r="AU203" s="78">
        <f>AA203*AL203*AS203</f>
        <v>95763.278830932904</v>
      </c>
      <c r="AV203" s="78">
        <f>100 * AU203 / MAX(UnmetNeedsMuliplic)</f>
        <v>32.533837268116841</v>
      </c>
      <c r="AW203" s="28">
        <f>IF(AV203&gt;0,LOG10(AV203),"")</f>
        <v>1.5123352900290186</v>
      </c>
      <c r="AX203" s="29">
        <f>RANK(AV203,UnmetNeedsMax100,0)</f>
        <v>4</v>
      </c>
      <c r="AY203" s="28">
        <f>IF(PERCENTRANK(UnmetNeedsMuliplic,AU203)&lt;0.95,AU203, PERCENTILE(UnmetNeedsMuliplic,0.95))</f>
        <v>50468.394043135369</v>
      </c>
      <c r="AZ203" s="28">
        <f xml:space="preserve"> 100 *AY203 / MAX(NeedsWinsor5High)</f>
        <v>98.442891253383848</v>
      </c>
      <c r="BA203" s="28">
        <v>0.51513010263442993</v>
      </c>
      <c r="BC203" s="34">
        <v>74897</v>
      </c>
      <c r="BD203" s="35">
        <v>11826.4482421875</v>
      </c>
      <c r="BE203" s="35">
        <v>62.919658660888672</v>
      </c>
      <c r="BF203" s="33">
        <v>6</v>
      </c>
    </row>
    <row r="204" spans="1:58">
      <c r="A204" s="7">
        <v>203</v>
      </c>
      <c r="C204" s="11" t="s">
        <v>4</v>
      </c>
      <c r="D204" s="11" t="s">
        <v>8</v>
      </c>
      <c r="E204" s="11" t="s">
        <v>12</v>
      </c>
      <c r="F204" s="11" t="s">
        <v>22</v>
      </c>
      <c r="G204" s="11" t="s">
        <v>39</v>
      </c>
      <c r="H204" s="15" t="s">
        <v>245</v>
      </c>
      <c r="I204" s="11" t="s">
        <v>641</v>
      </c>
      <c r="J204" s="11">
        <v>72222000</v>
      </c>
      <c r="K204" s="11">
        <v>72222</v>
      </c>
      <c r="L204" s="12">
        <v>63239</v>
      </c>
      <c r="M204" s="12">
        <v>66991.375</v>
      </c>
      <c r="P204" s="20">
        <v>0</v>
      </c>
      <c r="Q204" s="20">
        <v>0</v>
      </c>
      <c r="S204" s="20">
        <v>0</v>
      </c>
      <c r="U204" s="20">
        <v>0</v>
      </c>
      <c r="V204" s="21">
        <v>0</v>
      </c>
      <c r="W204" s="21">
        <v>0</v>
      </c>
      <c r="X204" s="21">
        <v>0</v>
      </c>
      <c r="Y204" s="21">
        <v>0</v>
      </c>
      <c r="Z204" s="51">
        <f>bv_affected*V204+bv_idpcumul*W204+bv_htotalimput*X204+bv_hpartialimput*Y204</f>
        <v>0</v>
      </c>
      <c r="AA204" s="51">
        <f>100 * Z204 / MAX(magnitudescore)</f>
        <v>0</v>
      </c>
      <c r="AC204" s="23">
        <v>0</v>
      </c>
      <c r="AD204" s="23">
        <v>0</v>
      </c>
      <c r="AE204" s="23">
        <v>0</v>
      </c>
      <c r="AF204" s="23">
        <v>0</v>
      </c>
      <c r="AG204" s="23">
        <v>0</v>
      </c>
      <c r="AH204" s="23">
        <v>0</v>
      </c>
      <c r="AI204" s="23">
        <v>0</v>
      </c>
      <c r="AJ204" s="23">
        <v>0</v>
      </c>
      <c r="AK204" s="76">
        <f>bv_rimputAffect*AH204+bv_ratioIDP*AI204+bv_rimputDamaged*AJ204</f>
        <v>0</v>
      </c>
      <c r="AL204" s="76">
        <f>100 * AK204 / MAX(intensityscore)</f>
        <v>0</v>
      </c>
      <c r="AN204" s="25">
        <v>0.29903998970985413</v>
      </c>
      <c r="AO204" s="25">
        <v>2.3245159536600113E-3</v>
      </c>
      <c r="AP204" s="25">
        <v>9.818834387284225</v>
      </c>
      <c r="AQ204" s="25">
        <v>2.7464800514280796E-3</v>
      </c>
      <c r="AR204" s="80">
        <f>bv_poverty*AO204+bv_TotalUW_Pc*AQ204</f>
        <v>2.5003061967901891E-3</v>
      </c>
      <c r="AS204" s="80">
        <f xml:space="preserve"> 100 * AR204 / MAX(preexistscore)</f>
        <v>37.185419091704063</v>
      </c>
      <c r="AU204" s="78">
        <f>AA204*AL204*AS204</f>
        <v>0</v>
      </c>
      <c r="AV204" s="78">
        <f>100 * AU204 / MAX(UnmetNeedsMuliplic)</f>
        <v>0</v>
      </c>
      <c r="AW204" s="28" t="str">
        <f>IF(AV204&gt;0,LOG10(AV204),"")</f>
        <v/>
      </c>
      <c r="AX204" s="29">
        <f>RANK(AV204,UnmetNeedsMax100,0)</f>
        <v>371</v>
      </c>
      <c r="AY204" s="28">
        <f>IF(PERCENTRANK(UnmetNeedsMuliplic,AU204)&lt;0.95,AU204, PERCENTILE(UnmetNeedsMuliplic,0.95))</f>
        <v>0</v>
      </c>
      <c r="AZ204" s="28">
        <f xml:space="preserve"> 100 *AY204 / MAX(NeedsWinsor5High)</f>
        <v>0</v>
      </c>
      <c r="BA204" s="28">
        <v>9.9999997764825821E-3</v>
      </c>
      <c r="BC204" s="34">
        <v>1</v>
      </c>
      <c r="BD204" s="35">
        <v>2.9903997201472521E-3</v>
      </c>
      <c r="BE204" s="35">
        <v>1.5909674402792007E-5</v>
      </c>
      <c r="BF204" s="33">
        <v>388</v>
      </c>
    </row>
    <row r="205" spans="1:58">
      <c r="A205" s="7">
        <v>204</v>
      </c>
      <c r="C205" s="11" t="s">
        <v>4</v>
      </c>
      <c r="D205" s="11" t="s">
        <v>8</v>
      </c>
      <c r="E205" s="11" t="s">
        <v>12</v>
      </c>
      <c r="F205" s="11" t="s">
        <v>22</v>
      </c>
      <c r="G205" s="11" t="s">
        <v>39</v>
      </c>
      <c r="H205" s="15" t="s">
        <v>246</v>
      </c>
      <c r="I205" s="11" t="s">
        <v>642</v>
      </c>
      <c r="J205" s="11">
        <v>72223000</v>
      </c>
      <c r="K205" s="11">
        <v>72223</v>
      </c>
      <c r="L205" s="12">
        <v>119252</v>
      </c>
      <c r="M205" s="12">
        <v>126327.984375</v>
      </c>
      <c r="N205" s="13">
        <v>71.332999999999998</v>
      </c>
      <c r="P205" s="20">
        <v>119252</v>
      </c>
      <c r="Q205" s="20">
        <v>12157.7998046875</v>
      </c>
      <c r="R205" s="20">
        <v>0</v>
      </c>
      <c r="S205" s="20">
        <v>0</v>
      </c>
      <c r="T205" s="20">
        <v>0</v>
      </c>
      <c r="U205" s="20">
        <v>0</v>
      </c>
      <c r="V205" s="21">
        <v>8.8499253615736961E-3</v>
      </c>
      <c r="W205" s="21">
        <v>2.3630608338862658E-3</v>
      </c>
      <c r="X205" s="21">
        <v>0</v>
      </c>
      <c r="Y205" s="21">
        <v>0</v>
      </c>
      <c r="Z205" s="51">
        <f>bv_affected*V205+bv_idpcumul*W205+bv_htotalimput*X205+bv_hpartialimput*Y205</f>
        <v>3.4152265276527032E-3</v>
      </c>
      <c r="AA205" s="51">
        <f>100 * Z205 / MAX(magnitudescore)</f>
        <v>7.9426367858731091</v>
      </c>
      <c r="AC205" s="23">
        <v>0.94398999214172363</v>
      </c>
      <c r="AD205" s="23">
        <v>9.6239954233169556E-2</v>
      </c>
      <c r="AE205" s="23">
        <v>0</v>
      </c>
      <c r="AF205" s="23">
        <v>0.94398999214172363</v>
      </c>
      <c r="AG205" s="23">
        <v>0</v>
      </c>
      <c r="AH205" s="23">
        <v>3.1247958540916443E-3</v>
      </c>
      <c r="AI205" s="23">
        <v>7.2165142046287656E-4</v>
      </c>
      <c r="AJ205" s="23">
        <v>0</v>
      </c>
      <c r="AK205" s="76">
        <f>bv_rimputAffect*AH205+bv_ratioIDP*AI205+bv_rimputDamaged*AJ205</f>
        <v>1.0498513770115096E-3</v>
      </c>
      <c r="AL205" s="76">
        <f>100 * AK205 / MAX(intensityscore)</f>
        <v>15.940554490020983</v>
      </c>
      <c r="AN205" s="25">
        <v>0.10327000170946121</v>
      </c>
      <c r="AO205" s="25">
        <v>8.0274470383301377E-4</v>
      </c>
      <c r="AP205" s="25">
        <v>2.2322128705107427</v>
      </c>
      <c r="AQ205" s="25">
        <v>6.2438449822366238E-4</v>
      </c>
      <c r="AR205" s="80">
        <f>bv_poverty*AO205+bv_TotalUW_Pc*AQ205</f>
        <v>7.2843984217615802E-4</v>
      </c>
      <c r="AS205" s="80">
        <f xml:space="preserve"> 100 * AR205 / MAX(preexistscore)</f>
        <v>10.833609439191502</v>
      </c>
      <c r="AU205" s="78">
        <f>AA205*AL205*AS205</f>
        <v>1371.6436646351565</v>
      </c>
      <c r="AV205" s="78">
        <f>100 * AU205 / MAX(UnmetNeedsMuliplic)</f>
        <v>0.46599105961970422</v>
      </c>
      <c r="AW205" s="28">
        <f>IF(AV205&gt;0,LOG10(AV205),"")</f>
        <v>-0.33162241548827259</v>
      </c>
      <c r="AX205" s="29">
        <f>RANK(AV205,UnmetNeedsMax100,0)</f>
        <v>242</v>
      </c>
      <c r="AY205" s="28">
        <f>IF(PERCENTRANK(UnmetNeedsMuliplic,AU205)&lt;0.95,AU205, PERCENTILE(UnmetNeedsMuliplic,0.95))</f>
        <v>1371.6436646351565</v>
      </c>
      <c r="AZ205" s="28">
        <f xml:space="preserve"> 100 *AY205 / MAX(NeedsWinsor5High)</f>
        <v>2.6755075265652914</v>
      </c>
      <c r="BA205" s="28">
        <v>9.9999997764825821E-3</v>
      </c>
      <c r="BC205" s="34">
        <v>119252</v>
      </c>
      <c r="BD205" s="35">
        <v>123.15154266357422</v>
      </c>
      <c r="BE205" s="35">
        <v>0.65519696474075317</v>
      </c>
      <c r="BF205" s="33">
        <v>226</v>
      </c>
    </row>
    <row r="206" spans="1:58">
      <c r="A206" s="7">
        <v>205</v>
      </c>
      <c r="C206" s="11" t="s">
        <v>4</v>
      </c>
      <c r="D206" s="11" t="s">
        <v>8</v>
      </c>
      <c r="E206" s="11" t="s">
        <v>12</v>
      </c>
      <c r="F206" s="11" t="s">
        <v>22</v>
      </c>
      <c r="G206" s="11" t="s">
        <v>39</v>
      </c>
      <c r="H206" s="15" t="s">
        <v>247</v>
      </c>
      <c r="I206" s="11" t="s">
        <v>643</v>
      </c>
      <c r="J206" s="11">
        <v>72224000</v>
      </c>
      <c r="K206" s="11">
        <v>72224</v>
      </c>
      <c r="L206" s="12">
        <v>46754</v>
      </c>
      <c r="M206" s="12">
        <v>49528.21484375</v>
      </c>
      <c r="N206" s="13">
        <v>131.86500000000001</v>
      </c>
      <c r="P206" s="20">
        <v>46754</v>
      </c>
      <c r="Q206" s="20">
        <v>2076</v>
      </c>
      <c r="R206" s="20">
        <v>0</v>
      </c>
      <c r="S206" s="20">
        <v>0</v>
      </c>
      <c r="T206" s="20">
        <v>0</v>
      </c>
      <c r="U206" s="20">
        <v>0</v>
      </c>
      <c r="V206" s="21">
        <v>3.4697065129876137E-3</v>
      </c>
      <c r="W206" s="21">
        <v>4.0350345079787076E-4</v>
      </c>
      <c r="X206" s="21">
        <v>0</v>
      </c>
      <c r="Y206" s="21">
        <v>0</v>
      </c>
      <c r="Z206" s="51">
        <f>bv_affected*V206+bv_idpcumul*W206+bv_htotalimput*X206+bv_hpartialimput*Y206</f>
        <v>1.2520073980529561E-3</v>
      </c>
      <c r="AA206" s="51">
        <f>100 * Z206 / MAX(magnitudescore)</f>
        <v>2.9117365818762821</v>
      </c>
      <c r="AC206" s="23">
        <v>0.94398999214172363</v>
      </c>
      <c r="AD206" s="23">
        <v>4.1915502399206161E-2</v>
      </c>
      <c r="AE206" s="23">
        <v>0</v>
      </c>
      <c r="AF206" s="23">
        <v>0.94398999214172363</v>
      </c>
      <c r="AG206" s="23">
        <v>0</v>
      </c>
      <c r="AH206" s="23">
        <v>3.1247958540916443E-3</v>
      </c>
      <c r="AI206" s="23">
        <v>3.1430169474333525E-4</v>
      </c>
      <c r="AJ206" s="23">
        <v>0</v>
      </c>
      <c r="AK206" s="76">
        <f>bv_rimputAffect*AH206+bv_ratioIDP*AI206+bv_rimputDamaged*AJ206</f>
        <v>9.1196349485544472E-4</v>
      </c>
      <c r="AL206" s="76">
        <f>100 * AK206 / MAX(intensityscore)</f>
        <v>13.846915954936939</v>
      </c>
      <c r="AN206" s="25">
        <v>0.30491000413894653</v>
      </c>
      <c r="AO206" s="25">
        <v>2.370145171880722E-3</v>
      </c>
      <c r="AP206" s="25">
        <v>7.9037241827939502</v>
      </c>
      <c r="AQ206" s="25">
        <v>2.2107940167188644E-3</v>
      </c>
      <c r="AR206" s="80">
        <f>bv_poverty*AO206+bv_TotalUW_Pc*AQ206</f>
        <v>2.3037594806402922E-3</v>
      </c>
      <c r="AS206" s="80">
        <f xml:space="preserve"> 100 * AR206 / MAX(preexistscore)</f>
        <v>34.26230830610718</v>
      </c>
      <c r="AU206" s="78">
        <f>AA206*AL206*AS206</f>
        <v>1381.4073351490347</v>
      </c>
      <c r="AV206" s="78">
        <f>100 * AU206 / MAX(UnmetNeedsMuliplic)</f>
        <v>0.46930808960777326</v>
      </c>
      <c r="AW206" s="28">
        <f>IF(AV206&gt;0,LOG10(AV206),"")</f>
        <v>-0.32854195965552824</v>
      </c>
      <c r="AX206" s="29">
        <f>RANK(AV206,UnmetNeedsMax100,0)</f>
        <v>241</v>
      </c>
      <c r="AY206" s="28">
        <f>IF(PERCENTRANK(UnmetNeedsMuliplic,AU206)&lt;0.95,AU206, PERCENTILE(UnmetNeedsMuliplic,0.95))</f>
        <v>1381.4073351490347</v>
      </c>
      <c r="AZ206" s="28">
        <f xml:space="preserve"> 100 *AY206 / MAX(NeedsWinsor5High)</f>
        <v>2.694552395593818</v>
      </c>
      <c r="BA206" s="28">
        <v>9.9999997764825821E-3</v>
      </c>
      <c r="BC206" s="34">
        <v>46754</v>
      </c>
      <c r="BD206" s="35">
        <v>142.5576171875</v>
      </c>
      <c r="BE206" s="35">
        <v>0.75844216346740723</v>
      </c>
      <c r="BF206" s="33">
        <v>211</v>
      </c>
    </row>
    <row r="207" spans="1:58">
      <c r="A207" s="7">
        <v>206</v>
      </c>
      <c r="C207" s="11" t="s">
        <v>4</v>
      </c>
      <c r="D207" s="11" t="s">
        <v>8</v>
      </c>
      <c r="E207" s="11" t="s">
        <v>12</v>
      </c>
      <c r="F207" s="11" t="s">
        <v>22</v>
      </c>
      <c r="G207" s="11" t="s">
        <v>39</v>
      </c>
      <c r="H207" s="15" t="s">
        <v>248</v>
      </c>
      <c r="I207" s="11" t="s">
        <v>644</v>
      </c>
      <c r="J207" s="11">
        <v>72225000</v>
      </c>
      <c r="K207" s="11">
        <v>72225</v>
      </c>
      <c r="L207" s="12">
        <v>15327</v>
      </c>
      <c r="M207" s="12">
        <v>16236.4482421875</v>
      </c>
      <c r="N207" s="13">
        <v>182.67</v>
      </c>
      <c r="P207" s="20">
        <v>15327</v>
      </c>
      <c r="Q207" s="20">
        <v>533.79998779296875</v>
      </c>
      <c r="R207" s="20">
        <v>8</v>
      </c>
      <c r="S207" s="20">
        <v>8</v>
      </c>
      <c r="T207" s="20">
        <v>0</v>
      </c>
      <c r="U207" s="20">
        <v>0</v>
      </c>
      <c r="V207" s="21">
        <v>1.1374468449503183E-3</v>
      </c>
      <c r="W207" s="21">
        <v>1.0375247802585363E-4</v>
      </c>
      <c r="X207" s="21">
        <v>1.4876054592605215E-5</v>
      </c>
      <c r="Y207" s="21">
        <v>0</v>
      </c>
      <c r="Z207" s="51">
        <f>bv_affected*V207+bv_idpcumul*W207+bv_htotalimput*X207+bv_hpartialimput*Y207</f>
        <v>4.0905263537870275E-4</v>
      </c>
      <c r="AA207" s="51">
        <f>100 * Z207 / MAX(magnitudescore)</f>
        <v>0.95131508343906057</v>
      </c>
      <c r="AC207" s="23">
        <v>0.94398999214172363</v>
      </c>
      <c r="AD207" s="23">
        <v>3.2876648008823395E-2</v>
      </c>
      <c r="AE207" s="23">
        <v>2.4000001139938831E-3</v>
      </c>
      <c r="AF207" s="23">
        <v>0.94398999214172363</v>
      </c>
      <c r="AG207" s="23">
        <v>2.4000001139938831E-3</v>
      </c>
      <c r="AH207" s="23">
        <v>3.1247958540916443E-3</v>
      </c>
      <c r="AI207" s="23">
        <v>2.4652419961057603E-4</v>
      </c>
      <c r="AJ207" s="23">
        <v>1.5792265912750736E-5</v>
      </c>
      <c r="AK207" s="76">
        <f>bv_rimputAffect*AH207+bv_ratioIDP*AI207+bv_rimputDamaged*AJ207</f>
        <v>8.9539615050198318E-4</v>
      </c>
      <c r="AL207" s="76">
        <f>100 * AK207 / MAX(intensityscore)</f>
        <v>13.59536353408566</v>
      </c>
      <c r="AN207" s="25">
        <v>0.32552999258041382</v>
      </c>
      <c r="AO207" s="25">
        <v>2.530429745092988E-3</v>
      </c>
      <c r="AP207" s="25">
        <v>10.265700483091788</v>
      </c>
      <c r="AQ207" s="25">
        <v>2.8714754153043032E-3</v>
      </c>
      <c r="AR207" s="80">
        <f>bv_poverty*AO207+bv_TotalUW_Pc*AQ207</f>
        <v>2.6725093713030222E-3</v>
      </c>
      <c r="AS207" s="80">
        <f xml:space="preserve"> 100 * AR207 / MAX(preexistscore)</f>
        <v>39.746484300998063</v>
      </c>
      <c r="AU207" s="78">
        <f>AA207*AL207*AS207</f>
        <v>514.06013699079779</v>
      </c>
      <c r="AV207" s="78">
        <f>100 * AU207 / MAX(UnmetNeedsMuliplic)</f>
        <v>0.17464260880635452</v>
      </c>
      <c r="AW207" s="28">
        <f>IF(AV207&gt;0,LOG10(AV207),"")</f>
        <v>-0.75784978977176543</v>
      </c>
      <c r="AX207" s="29">
        <f>RANK(AV207,UnmetNeedsMax100,0)</f>
        <v>308</v>
      </c>
      <c r="AY207" s="28">
        <f>IF(PERCENTRANK(UnmetNeedsMuliplic,AU207)&lt;0.95,AU207, PERCENTILE(UnmetNeedsMuliplic,0.95))</f>
        <v>514.06013699079779</v>
      </c>
      <c r="AZ207" s="28">
        <f xml:space="preserve"> 100 *AY207 / MAX(NeedsWinsor5High)</f>
        <v>1.0027179806877171</v>
      </c>
      <c r="BA207" s="28">
        <v>9.9999997764825821E-3</v>
      </c>
      <c r="BC207" s="34">
        <v>15327</v>
      </c>
      <c r="BD207" s="35">
        <v>49.89398193359375</v>
      </c>
      <c r="BE207" s="35">
        <v>0.26544845104217529</v>
      </c>
      <c r="BF207" s="33">
        <v>297</v>
      </c>
    </row>
    <row r="208" spans="1:58">
      <c r="A208" s="7">
        <v>207</v>
      </c>
      <c r="C208" s="11" t="s">
        <v>4</v>
      </c>
      <c r="D208" s="11" t="s">
        <v>8</v>
      </c>
      <c r="E208" s="11" t="s">
        <v>12</v>
      </c>
      <c r="F208" s="11" t="s">
        <v>22</v>
      </c>
      <c r="G208" s="11" t="s">
        <v>39</v>
      </c>
      <c r="H208" s="15" t="s">
        <v>249</v>
      </c>
      <c r="I208" s="11" t="s">
        <v>645</v>
      </c>
      <c r="J208" s="11">
        <v>72226000</v>
      </c>
      <c r="K208" s="11">
        <v>72226</v>
      </c>
      <c r="L208" s="12">
        <v>350467</v>
      </c>
      <c r="M208" s="12">
        <v>371262.4375</v>
      </c>
      <c r="N208" s="13">
        <v>98.132999999999996</v>
      </c>
      <c r="P208" s="20">
        <v>350467</v>
      </c>
      <c r="Q208" s="20">
        <v>30014</v>
      </c>
      <c r="R208" s="20">
        <v>0</v>
      </c>
      <c r="S208" s="20">
        <v>0</v>
      </c>
      <c r="T208" s="20">
        <v>0</v>
      </c>
      <c r="U208" s="20">
        <v>0</v>
      </c>
      <c r="V208" s="21">
        <v>2.6008846238255501E-2</v>
      </c>
      <c r="W208" s="21">
        <v>5.8336961083114147E-3</v>
      </c>
      <c r="X208" s="21">
        <v>0</v>
      </c>
      <c r="Y208" s="21">
        <v>0</v>
      </c>
      <c r="Z208" s="51">
        <f>bv_affected*V208+bv_idpcumul*W208+bv_htotalimput*X208+bv_hpartialimput*Y208</f>
        <v>9.8521646531764435E-3</v>
      </c>
      <c r="AA208" s="51">
        <f>100 * Z208 / MAX(magnitudescore)</f>
        <v>22.912730608408861</v>
      </c>
      <c r="AC208" s="23">
        <v>0.94398999214172363</v>
      </c>
      <c r="AD208" s="23">
        <v>8.0843083560466766E-2</v>
      </c>
      <c r="AE208" s="23">
        <v>0</v>
      </c>
      <c r="AF208" s="23">
        <v>0.94398999214172363</v>
      </c>
      <c r="AG208" s="23">
        <v>0</v>
      </c>
      <c r="AH208" s="23">
        <v>3.1247958540916443E-3</v>
      </c>
      <c r="AI208" s="23">
        <v>6.0619856230914593E-4</v>
      </c>
      <c r="AJ208" s="23">
        <v>0</v>
      </c>
      <c r="AK208" s="76">
        <f>bv_rimputAffect*AH208+bv_ratioIDP*AI208+bv_rimputDamaged*AJ208</f>
        <v>1.0107705845264717E-3</v>
      </c>
      <c r="AL208" s="76">
        <f>100 * AK208 / MAX(intensityscore)</f>
        <v>15.347166210725408</v>
      </c>
      <c r="AN208" s="25">
        <v>8.2180000841617584E-2</v>
      </c>
      <c r="AO208" s="25">
        <v>6.388066103681922E-4</v>
      </c>
      <c r="AP208" s="25">
        <v>1.2784802516882754</v>
      </c>
      <c r="AQ208" s="25">
        <v>3.5761072649620473E-4</v>
      </c>
      <c r="AR208" s="80">
        <f>bv_poverty*AO208+bv_TotalUW_Pc*AQ208</f>
        <v>5.2166040514712219E-4</v>
      </c>
      <c r="AS208" s="80">
        <f xml:space="preserve"> 100 * AR208 / MAX(preexistscore)</f>
        <v>7.758314087229234</v>
      </c>
      <c r="AU208" s="78">
        <f>AA208*AL208*AS208</f>
        <v>2728.1761198993672</v>
      </c>
      <c r="AV208" s="78">
        <f>100 * AU208 / MAX(UnmetNeedsMuliplic)</f>
        <v>0.92684835990492764</v>
      </c>
      <c r="AW208" s="28">
        <f>IF(AV208&gt;0,LOG10(AV208),"")</f>
        <v>-3.299131423043631E-2</v>
      </c>
      <c r="AX208" s="29">
        <f>RANK(AV208,UnmetNeedsMax100,0)</f>
        <v>187</v>
      </c>
      <c r="AY208" s="28">
        <f>IF(PERCENTRANK(UnmetNeedsMuliplic,AU208)&lt;0.95,AU208, PERCENTILE(UnmetNeedsMuliplic,0.95))</f>
        <v>2728.1761198993672</v>
      </c>
      <c r="AZ208" s="28">
        <f xml:space="preserve"> 100 *AY208 / MAX(NeedsWinsor5High)</f>
        <v>5.3215393551414678</v>
      </c>
      <c r="BA208" s="28">
        <v>9.9999997764825821E-3</v>
      </c>
      <c r="BC208" s="34">
        <v>350467</v>
      </c>
      <c r="BD208" s="35">
        <v>288.01376342773437</v>
      </c>
      <c r="BE208" s="35">
        <v>1.5323052406311035</v>
      </c>
      <c r="BF208" s="33">
        <v>171</v>
      </c>
    </row>
    <row r="209" spans="1:58">
      <c r="A209" s="7">
        <v>208</v>
      </c>
      <c r="C209" s="11" t="s">
        <v>4</v>
      </c>
      <c r="D209" s="11" t="s">
        <v>8</v>
      </c>
      <c r="E209" s="11" t="s">
        <v>12</v>
      </c>
      <c r="F209" s="11" t="s">
        <v>22</v>
      </c>
      <c r="G209" s="11" t="s">
        <v>39</v>
      </c>
      <c r="H209" s="15" t="s">
        <v>250</v>
      </c>
      <c r="I209" s="11" t="s">
        <v>646</v>
      </c>
      <c r="J209" s="11">
        <v>72227000</v>
      </c>
      <c r="K209" s="11">
        <v>72227</v>
      </c>
      <c r="L209" s="12">
        <v>100500</v>
      </c>
      <c r="M209" s="12">
        <v>106463.3046875</v>
      </c>
      <c r="N209" s="13">
        <v>84.570999999999998</v>
      </c>
      <c r="P209" s="20">
        <v>100500</v>
      </c>
      <c r="Q209" s="20">
        <v>2143</v>
      </c>
      <c r="R209" s="20">
        <v>0</v>
      </c>
      <c r="S209" s="20">
        <v>0</v>
      </c>
      <c r="T209" s="20">
        <v>0</v>
      </c>
      <c r="U209" s="20">
        <v>0</v>
      </c>
      <c r="V209" s="21">
        <v>7.4583031237125397E-3</v>
      </c>
      <c r="W209" s="21">
        <v>4.1652595973573625E-4</v>
      </c>
      <c r="X209" s="21">
        <v>0</v>
      </c>
      <c r="Y209" s="21">
        <v>0</v>
      </c>
      <c r="Z209" s="51">
        <f>bv_affected*V209+bv_idpcumul*W209+bv_htotalimput*X209+bv_hpartialimput*Y209</f>
        <v>2.6162787838518854E-3</v>
      </c>
      <c r="AA209" s="51">
        <f>100 * Z209 / MAX(magnitudescore)</f>
        <v>6.0845604068915495</v>
      </c>
      <c r="AC209" s="23">
        <v>0.94398999214172363</v>
      </c>
      <c r="AD209" s="23">
        <v>2.0129000768065453E-2</v>
      </c>
      <c r="AE209" s="23">
        <v>0</v>
      </c>
      <c r="AF209" s="23">
        <v>0.94398999214172363</v>
      </c>
      <c r="AG209" s="23">
        <v>0</v>
      </c>
      <c r="AH209" s="23">
        <v>3.1247958540916443E-3</v>
      </c>
      <c r="AI209" s="23">
        <v>1.5093649562913924E-4</v>
      </c>
      <c r="AJ209" s="23">
        <v>0</v>
      </c>
      <c r="AK209" s="76">
        <f>bv_rimputAffect*AH209+bv_ratioIDP*AI209+bv_rimputDamaged*AJ209</f>
        <v>8.566643749552894E-4</v>
      </c>
      <c r="AL209" s="76">
        <f>100 * AK209 / MAX(intensityscore)</f>
        <v>13.007274598721462</v>
      </c>
      <c r="AN209" s="25">
        <v>7.9630002379417419E-2</v>
      </c>
      <c r="AO209" s="25">
        <v>6.1898480635136366E-4</v>
      </c>
      <c r="AP209" s="25">
        <v>8.6979257451629763</v>
      </c>
      <c r="AQ209" s="25">
        <v>2.4329444859176874E-3</v>
      </c>
      <c r="AR209" s="80">
        <f>bv_poverty*AO209+bv_TotalUW_Pc*AQ209</f>
        <v>1.3746804088586942E-3</v>
      </c>
      <c r="AS209" s="80">
        <f xml:space="preserve"> 100 * AR209 / MAX(preexistscore)</f>
        <v>20.444722804826593</v>
      </c>
      <c r="AU209" s="78">
        <f>AA209*AL209*AS209</f>
        <v>1618.0679011605182</v>
      </c>
      <c r="AV209" s="78">
        <f>100 * AU209 / MAX(UnmetNeedsMuliplic)</f>
        <v>0.54970922495309926</v>
      </c>
      <c r="AW209" s="28">
        <f>IF(AV209&gt;0,LOG10(AV209),"")</f>
        <v>-0.25986697485415233</v>
      </c>
      <c r="AX209" s="29">
        <f>RANK(AV209,UnmetNeedsMax100,0)</f>
        <v>220</v>
      </c>
      <c r="AY209" s="28">
        <f>IF(PERCENTRANK(UnmetNeedsMuliplic,AU209)&lt;0.95,AU209, PERCENTILE(UnmetNeedsMuliplic,0.95))</f>
        <v>1618.0679011605182</v>
      </c>
      <c r="AZ209" s="28">
        <f xml:space="preserve"> 100 *AY209 / MAX(NeedsWinsor5High)</f>
        <v>3.1561789403957055</v>
      </c>
      <c r="BA209" s="28">
        <v>9.9999997764825821E-3</v>
      </c>
      <c r="BC209" s="34">
        <v>100500</v>
      </c>
      <c r="BD209" s="35">
        <v>80.028152465820313</v>
      </c>
      <c r="BE209" s="35">
        <v>0.42576974630355835</v>
      </c>
      <c r="BF209" s="33">
        <v>258</v>
      </c>
    </row>
    <row r="210" spans="1:58">
      <c r="A210" s="7">
        <v>209</v>
      </c>
      <c r="C210" s="11" t="s">
        <v>4</v>
      </c>
      <c r="D210" s="11" t="s">
        <v>8</v>
      </c>
      <c r="E210" s="11" t="s">
        <v>12</v>
      </c>
      <c r="F210" s="11" t="s">
        <v>22</v>
      </c>
      <c r="G210" s="11" t="s">
        <v>39</v>
      </c>
      <c r="H210" s="15" t="s">
        <v>251</v>
      </c>
      <c r="I210" s="11" t="s">
        <v>647</v>
      </c>
      <c r="J210" s="11">
        <v>72228000</v>
      </c>
      <c r="K210" s="11">
        <v>72228</v>
      </c>
      <c r="L210" s="12">
        <v>34905</v>
      </c>
      <c r="M210" s="12">
        <v>36976.13671875</v>
      </c>
      <c r="N210" s="13">
        <v>6.2149999999999999</v>
      </c>
      <c r="P210" s="20">
        <v>34905</v>
      </c>
      <c r="Q210" s="20">
        <v>34905</v>
      </c>
      <c r="R210" s="20">
        <v>6134</v>
      </c>
      <c r="S210" s="20">
        <v>6134</v>
      </c>
      <c r="T210" s="20">
        <v>319</v>
      </c>
      <c r="U210" s="20">
        <v>319</v>
      </c>
      <c r="V210" s="21">
        <v>2.5903687346726656E-3</v>
      </c>
      <c r="W210" s="21">
        <v>6.7843389697372913E-3</v>
      </c>
      <c r="X210" s="21">
        <v>1.1406214907765388E-2</v>
      </c>
      <c r="Y210" s="21">
        <v>5.7241087779402733E-4</v>
      </c>
      <c r="Z210" s="51">
        <f>bv_affected*V210+bv_idpcumul*W210+bv_htotalimput*X210+bv_hpartialimput*Y210</f>
        <v>4.7419434579787784E-3</v>
      </c>
      <c r="AA210" s="51">
        <f>100 * Z210 / MAX(magnitudescore)</f>
        <v>11.028121924245784</v>
      </c>
      <c r="AC210" s="23">
        <v>0.94398999214172363</v>
      </c>
      <c r="AD210" s="23">
        <v>0.94398719072341919</v>
      </c>
      <c r="AE210" s="23">
        <v>0.85041999816894531</v>
      </c>
      <c r="AF210" s="23">
        <v>0.94398999214172363</v>
      </c>
      <c r="AG210" s="23">
        <v>0.85041999816894531</v>
      </c>
      <c r="AH210" s="23">
        <v>3.1247958540916443E-3</v>
      </c>
      <c r="AI210" s="23">
        <v>7.0784497074782848E-3</v>
      </c>
      <c r="AJ210" s="23">
        <v>5.5958577431738377E-3</v>
      </c>
      <c r="AK210" s="76">
        <f>bv_rimputAffect*AH210+bv_ratioIDP*AI210+bv_rimputDamaged*AJ210</f>
        <v>5.4606753680855038E-3</v>
      </c>
      <c r="AL210" s="76">
        <f>100 * AK210 / MAX(intensityscore)</f>
        <v>82.91287239634498</v>
      </c>
      <c r="AN210" s="25">
        <v>0.34272998571395874</v>
      </c>
      <c r="AO210" s="25">
        <v>2.6641297154128551E-3</v>
      </c>
      <c r="AP210" s="25">
        <v>10.711451996826236</v>
      </c>
      <c r="AQ210" s="25">
        <v>2.9961590189486742E-3</v>
      </c>
      <c r="AR210" s="80">
        <f>bv_poverty*AO210+bv_TotalUW_Pc*AQ210</f>
        <v>2.8024531232658774E-3</v>
      </c>
      <c r="AS210" s="80">
        <f xml:space="preserve"> 100 * AR210 / MAX(preexistscore)</f>
        <v>41.679052752530275</v>
      </c>
      <c r="AU210" s="78">
        <f>AA210*AL210*AS210</f>
        <v>38110.211583962744</v>
      </c>
      <c r="AV210" s="78">
        <f>100 * AU210 / MAX(UnmetNeedsMuliplic)</f>
        <v>12.947253238008901</v>
      </c>
      <c r="AW210" s="28">
        <f>IF(AV210&gt;0,LOG10(AV210),"")</f>
        <v>1.1121776425404954</v>
      </c>
      <c r="AX210" s="29">
        <f>RANK(AV210,UnmetNeedsMax100,0)</f>
        <v>32</v>
      </c>
      <c r="AY210" s="28">
        <f>IF(PERCENTRANK(UnmetNeedsMuliplic,AU210)&lt;0.95,AU210, PERCENTILE(UnmetNeedsMuliplic,0.95))</f>
        <v>38110.211583962744</v>
      </c>
      <c r="AZ210" s="28">
        <f xml:space="preserve"> 100 *AY210 / MAX(NeedsWinsor5High)</f>
        <v>74.337206200715059</v>
      </c>
      <c r="BA210" s="28">
        <v>0.76309758424758911</v>
      </c>
      <c r="BC210" s="34">
        <v>34905</v>
      </c>
      <c r="BD210" s="35">
        <v>9128.9287109375</v>
      </c>
      <c r="BE210" s="35">
        <v>48.568183898925781</v>
      </c>
      <c r="BF210" s="33">
        <v>10</v>
      </c>
    </row>
    <row r="211" spans="1:58">
      <c r="A211" s="7">
        <v>210</v>
      </c>
      <c r="C211" s="11" t="s">
        <v>4</v>
      </c>
      <c r="D211" s="11" t="s">
        <v>8</v>
      </c>
      <c r="E211" s="11" t="s">
        <v>12</v>
      </c>
      <c r="F211" s="11" t="s">
        <v>22</v>
      </c>
      <c r="G211" s="11" t="s">
        <v>39</v>
      </c>
      <c r="H211" s="15" t="s">
        <v>252</v>
      </c>
      <c r="I211" s="11" t="s">
        <v>648</v>
      </c>
      <c r="J211" s="11">
        <v>72229000</v>
      </c>
      <c r="K211" s="11">
        <v>72229</v>
      </c>
      <c r="L211" s="12">
        <v>18426</v>
      </c>
      <c r="M211" s="12">
        <v>19519.33203125</v>
      </c>
      <c r="P211" s="20">
        <v>0</v>
      </c>
      <c r="Q211" s="20">
        <v>0</v>
      </c>
      <c r="S211" s="20">
        <v>0</v>
      </c>
      <c r="U211" s="20">
        <v>0</v>
      </c>
      <c r="V211" s="21">
        <v>0</v>
      </c>
      <c r="W211" s="21">
        <v>0</v>
      </c>
      <c r="X211" s="21">
        <v>0</v>
      </c>
      <c r="Y211" s="21">
        <v>0</v>
      </c>
      <c r="Z211" s="51">
        <f>bv_affected*V211+bv_idpcumul*W211+bv_htotalimput*X211+bv_hpartialimput*Y211</f>
        <v>0</v>
      </c>
      <c r="AA211" s="51">
        <f>100 * Z211 / MAX(magnitudescore)</f>
        <v>0</v>
      </c>
      <c r="AC211" s="23">
        <v>0</v>
      </c>
      <c r="AD211" s="23">
        <v>0</v>
      </c>
      <c r="AE211" s="23">
        <v>0</v>
      </c>
      <c r="AF211" s="23">
        <v>0</v>
      </c>
      <c r="AG211" s="23">
        <v>0</v>
      </c>
      <c r="AH211" s="23">
        <v>0</v>
      </c>
      <c r="AI211" s="23">
        <v>0</v>
      </c>
      <c r="AJ211" s="23">
        <v>0</v>
      </c>
      <c r="AK211" s="76">
        <f>bv_rimputAffect*AH211+bv_ratioIDP*AI211+bv_rimputDamaged*AJ211</f>
        <v>0</v>
      </c>
      <c r="AL211" s="76">
        <f>100 * AK211 / MAX(intensityscore)</f>
        <v>0</v>
      </c>
      <c r="AN211" s="25">
        <v>0.36221998929977417</v>
      </c>
      <c r="AO211" s="25">
        <v>2.8156307525932789E-3</v>
      </c>
      <c r="AP211" s="25">
        <v>11.019015114578254</v>
      </c>
      <c r="AQ211" s="25">
        <v>3.0821892432868481E-3</v>
      </c>
      <c r="AR211" s="80">
        <f>bv_poverty*AO211+bv_TotalUW_Pc*AQ211</f>
        <v>2.9266790198162196E-3</v>
      </c>
      <c r="AS211" s="80">
        <f xml:space="preserve"> 100 * AR211 / MAX(preexistscore)</f>
        <v>43.52658327947028</v>
      </c>
      <c r="AU211" s="78">
        <f>AA211*AL211*AS211</f>
        <v>0</v>
      </c>
      <c r="AV211" s="78">
        <f>100 * AU211 / MAX(UnmetNeedsMuliplic)</f>
        <v>0</v>
      </c>
      <c r="AW211" s="28" t="str">
        <f>IF(AV211&gt;0,LOG10(AV211),"")</f>
        <v/>
      </c>
      <c r="AX211" s="29">
        <f>RANK(AV211,UnmetNeedsMax100,0)</f>
        <v>371</v>
      </c>
      <c r="AY211" s="28">
        <f>IF(PERCENTRANK(UnmetNeedsMuliplic,AU211)&lt;0.95,AU211, PERCENTILE(UnmetNeedsMuliplic,0.95))</f>
        <v>0</v>
      </c>
      <c r="AZ211" s="28">
        <f xml:space="preserve"> 100 *AY211 / MAX(NeedsWinsor5High)</f>
        <v>0</v>
      </c>
      <c r="BA211" s="28">
        <v>9.9999997764825821E-3</v>
      </c>
      <c r="BC211" s="34">
        <v>1</v>
      </c>
      <c r="BD211" s="35">
        <v>3.6221998743712902E-3</v>
      </c>
      <c r="BE211" s="35">
        <v>1.9271008568466641E-5</v>
      </c>
      <c r="BF211" s="33">
        <v>382</v>
      </c>
    </row>
    <row r="212" spans="1:58">
      <c r="A212" s="7">
        <v>211</v>
      </c>
      <c r="C212" s="11" t="s">
        <v>4</v>
      </c>
      <c r="D212" s="11" t="s">
        <v>8</v>
      </c>
      <c r="E212" s="11" t="s">
        <v>12</v>
      </c>
      <c r="F212" s="11" t="s">
        <v>22</v>
      </c>
      <c r="G212" s="11" t="s">
        <v>39</v>
      </c>
      <c r="H212" s="15" t="s">
        <v>253</v>
      </c>
      <c r="I212" s="11" t="s">
        <v>649</v>
      </c>
      <c r="J212" s="11">
        <v>72230000</v>
      </c>
      <c r="K212" s="11">
        <v>72230</v>
      </c>
      <c r="L212" s="12">
        <v>331320</v>
      </c>
      <c r="M212" s="12">
        <v>350979.34375</v>
      </c>
      <c r="N212" s="13">
        <v>93.191999999999993</v>
      </c>
      <c r="P212" s="20">
        <v>331320</v>
      </c>
      <c r="Q212" s="20">
        <v>7609</v>
      </c>
      <c r="R212" s="20">
        <v>0</v>
      </c>
      <c r="S212" s="20">
        <v>0</v>
      </c>
      <c r="T212" s="20">
        <v>0</v>
      </c>
      <c r="U212" s="20">
        <v>0</v>
      </c>
      <c r="V212" s="21">
        <v>2.4587910622358322E-2</v>
      </c>
      <c r="W212" s="21">
        <v>1.4789295382797718E-3</v>
      </c>
      <c r="X212" s="21">
        <v>0</v>
      </c>
      <c r="Y212" s="21">
        <v>0</v>
      </c>
      <c r="Z212" s="51">
        <f>bv_affected*V212+bv_idpcumul*W212+bv_htotalimput*X212+bv_hpartialimput*Y212</f>
        <v>8.6427174597512937E-3</v>
      </c>
      <c r="AA212" s="51">
        <f>100 * Z212 / MAX(magnitudescore)</f>
        <v>20.099974355993606</v>
      </c>
      <c r="AC212" s="23">
        <v>0.94398999214172363</v>
      </c>
      <c r="AD212" s="23">
        <v>2.1679338067770004E-2</v>
      </c>
      <c r="AE212" s="23">
        <v>0</v>
      </c>
      <c r="AF212" s="23">
        <v>0.94398999214172363</v>
      </c>
      <c r="AG212" s="23">
        <v>0</v>
      </c>
      <c r="AH212" s="23">
        <v>3.1247958540916443E-3</v>
      </c>
      <c r="AI212" s="23">
        <v>1.6256164235528558E-4</v>
      </c>
      <c r="AJ212" s="23">
        <v>0</v>
      </c>
      <c r="AK212" s="76">
        <f>bv_rimputAffect*AH212+bv_ratioIDP*AI212+bv_rimputDamaged*AJ212</f>
        <v>8.6059948712208993E-4</v>
      </c>
      <c r="AL212" s="76">
        <f>100 * AK212 / MAX(intensityscore)</f>
        <v>13.067023884470641</v>
      </c>
      <c r="AN212" s="25">
        <v>3.8679998368024826E-2</v>
      </c>
      <c r="AO212" s="25">
        <v>3.0066975159570575E-4</v>
      </c>
      <c r="AP212" s="25">
        <v>2.8228514482549447</v>
      </c>
      <c r="AQ212" s="25">
        <v>7.89595243986696E-4</v>
      </c>
      <c r="AR212" s="80">
        <f>bv_poverty*AO212+bv_TotalUW_Pc*AQ212</f>
        <v>5.0435611172579232E-4</v>
      </c>
      <c r="AS212" s="80">
        <f xml:space="preserve"> 100 * AR212 / MAX(preexistscore)</f>
        <v>7.5009586466099885</v>
      </c>
      <c r="AU212" s="78">
        <f>AA212*AL212*AS212</f>
        <v>1970.10312291019</v>
      </c>
      <c r="AV212" s="78">
        <f>100 * AU212 / MAX(UnmetNeedsMuliplic)</f>
        <v>0.66930680720870761</v>
      </c>
      <c r="AW212" s="28">
        <f>IF(AV212&gt;0,LOG10(AV212),"")</f>
        <v>-0.1743747579665505</v>
      </c>
      <c r="AX212" s="29">
        <f>RANK(AV212,UnmetNeedsMax100,0)</f>
        <v>207</v>
      </c>
      <c r="AY212" s="28">
        <f>IF(PERCENTRANK(UnmetNeedsMuliplic,AU212)&lt;0.95,AU212, PERCENTILE(UnmetNeedsMuliplic,0.95))</f>
        <v>1970.10312291019</v>
      </c>
      <c r="AZ212" s="28">
        <f xml:space="preserve"> 100 *AY212 / MAX(NeedsWinsor5High)</f>
        <v>3.842853555451692</v>
      </c>
      <c r="BA212" s="28">
        <v>9.9999997764825821E-3</v>
      </c>
      <c r="BC212" s="34">
        <v>331320</v>
      </c>
      <c r="BD212" s="35">
        <v>128.15457153320312</v>
      </c>
      <c r="BE212" s="35">
        <v>0.68181437253952026</v>
      </c>
      <c r="BF212" s="33">
        <v>224</v>
      </c>
    </row>
    <row r="213" spans="1:58">
      <c r="A213" s="7">
        <v>212</v>
      </c>
      <c r="C213" s="11" t="s">
        <v>4</v>
      </c>
      <c r="D213" s="11" t="s">
        <v>8</v>
      </c>
      <c r="E213" s="11" t="s">
        <v>12</v>
      </c>
      <c r="F213" s="11" t="s">
        <v>22</v>
      </c>
      <c r="G213" s="11" t="s">
        <v>39</v>
      </c>
      <c r="H213" s="15" t="s">
        <v>254</v>
      </c>
      <c r="I213" s="11" t="s">
        <v>650</v>
      </c>
      <c r="J213" s="11">
        <v>72231000</v>
      </c>
      <c r="K213" s="11">
        <v>72231</v>
      </c>
      <c r="L213" s="12">
        <v>50047</v>
      </c>
      <c r="M213" s="12">
        <v>53016.609375</v>
      </c>
      <c r="N213" s="13">
        <v>5.6</v>
      </c>
      <c r="P213" s="20">
        <v>50047</v>
      </c>
      <c r="Q213" s="20">
        <v>52747</v>
      </c>
      <c r="R213" s="20">
        <v>5092</v>
      </c>
      <c r="S213" s="20">
        <v>5092</v>
      </c>
      <c r="T213" s="20">
        <v>4999</v>
      </c>
      <c r="U213" s="20">
        <v>4999</v>
      </c>
      <c r="V213" s="21">
        <v>3.7140864878892899E-3</v>
      </c>
      <c r="W213" s="21">
        <v>1.0252214036881924E-2</v>
      </c>
      <c r="X213" s="21">
        <v>9.4686085358262062E-3</v>
      </c>
      <c r="Y213" s="21">
        <v>8.9701628312468529E-3</v>
      </c>
      <c r="Z213" s="51">
        <f>bv_affected*V213+bv_idpcumul*W213+bv_htotalimput*X213+bv_hpartialimput*Y213</f>
        <v>7.5010167601518331E-3</v>
      </c>
      <c r="AA213" s="51">
        <f>100 * Z213 / MAX(magnitudescore)</f>
        <v>17.444773038695249</v>
      </c>
      <c r="AC213" s="23">
        <v>0.94398999214172363</v>
      </c>
      <c r="AD213" s="23">
        <v>0.99491465091705322</v>
      </c>
      <c r="AE213" s="23">
        <v>0.92750000953674316</v>
      </c>
      <c r="AF213" s="23">
        <v>0.94398999214172363</v>
      </c>
      <c r="AG213" s="23">
        <v>0.92750000953674316</v>
      </c>
      <c r="AH213" s="23">
        <v>3.1247958540916443E-3</v>
      </c>
      <c r="AI213" s="23">
        <v>7.4603273533284664E-3</v>
      </c>
      <c r="AJ213" s="23">
        <v>6.1030527576804161E-3</v>
      </c>
      <c r="AK213" s="76">
        <f>bv_rimputAffect*AH213+bv_ratioIDP*AI213+bv_rimputDamaged*AJ213</f>
        <v>5.7946955785620965E-3</v>
      </c>
      <c r="AL213" s="76">
        <f>100 * AK213 / MAX(intensityscore)</f>
        <v>87.984511565907212</v>
      </c>
      <c r="AN213" s="25">
        <v>0.29846999049186707</v>
      </c>
      <c r="AO213" s="25">
        <v>2.3200851865112782E-3</v>
      </c>
      <c r="AP213" s="25">
        <v>4.0398039506906285</v>
      </c>
      <c r="AQ213" s="25">
        <v>1.1299956822767854E-3</v>
      </c>
      <c r="AR213" s="80">
        <f>bv_poverty*AO213+bv_TotalUW_Pc*AQ213</f>
        <v>1.8242938990471885E-3</v>
      </c>
      <c r="AS213" s="80">
        <f xml:space="preserve"> 100 * AR213 / MAX(preexistscore)</f>
        <v>27.131530238014708</v>
      </c>
      <c r="AU213" s="78">
        <f>AA213*AL213*AS213</f>
        <v>41643.367344811966</v>
      </c>
      <c r="AV213" s="78">
        <f>100 * AU213 / MAX(UnmetNeedsMuliplic)</f>
        <v>14.147578832220372</v>
      </c>
      <c r="AW213" s="28">
        <f>IF(AV213&gt;0,LOG10(AV213),"")</f>
        <v>1.1506821225616275</v>
      </c>
      <c r="AX213" s="29">
        <f>RANK(AV213,UnmetNeedsMax100,0)</f>
        <v>28</v>
      </c>
      <c r="AY213" s="28">
        <f>IF(PERCENTRANK(UnmetNeedsMuliplic,AU213)&lt;0.95,AU213, PERCENTILE(UnmetNeedsMuliplic,0.95))</f>
        <v>41643.367344811966</v>
      </c>
      <c r="AZ213" s="28">
        <f xml:space="preserve"> 100 *AY213 / MAX(NeedsWinsor5High)</f>
        <v>81.228926750595647</v>
      </c>
      <c r="BA213" s="28">
        <v>0.44180870056152344</v>
      </c>
      <c r="BC213" s="34">
        <v>50047</v>
      </c>
      <c r="BD213" s="35">
        <v>6599.52978515625</v>
      </c>
      <c r="BE213" s="35">
        <v>35.111148834228516</v>
      </c>
      <c r="BF213" s="33">
        <v>32</v>
      </c>
    </row>
    <row r="214" spans="1:58">
      <c r="A214" s="7">
        <v>213</v>
      </c>
      <c r="C214" s="11" t="s">
        <v>4</v>
      </c>
      <c r="D214" s="11" t="s">
        <v>8</v>
      </c>
      <c r="E214" s="11" t="s">
        <v>12</v>
      </c>
      <c r="F214" s="11" t="s">
        <v>22</v>
      </c>
      <c r="G214" s="11" t="s">
        <v>39</v>
      </c>
      <c r="H214" s="15" t="s">
        <v>255</v>
      </c>
      <c r="I214" s="11" t="s">
        <v>651</v>
      </c>
      <c r="J214" s="11">
        <v>72232000</v>
      </c>
      <c r="K214" s="11">
        <v>72232</v>
      </c>
      <c r="L214" s="12">
        <v>113178</v>
      </c>
      <c r="M214" s="12">
        <v>119893.5703125</v>
      </c>
      <c r="P214" s="20">
        <v>113178</v>
      </c>
      <c r="Q214" s="20">
        <v>769</v>
      </c>
      <c r="R214" s="20">
        <v>18</v>
      </c>
      <c r="S214" s="20">
        <v>18</v>
      </c>
      <c r="T214" s="20">
        <v>33</v>
      </c>
      <c r="U214" s="20">
        <v>33</v>
      </c>
      <c r="V214" s="21">
        <v>8.3991624414920807E-3</v>
      </c>
      <c r="W214" s="21">
        <v>1.494673197157681E-4</v>
      </c>
      <c r="X214" s="21">
        <v>3.3471122151240706E-5</v>
      </c>
      <c r="Y214" s="21">
        <v>5.9214919019723311E-5</v>
      </c>
      <c r="Z214" s="51">
        <f>bv_affected*V214+bv_idpcumul*W214+bv_htotalimput*X214+bv_hpartialimput*Y214</f>
        <v>2.9165004484671955E-3</v>
      </c>
      <c r="AA214" s="51">
        <f>100 * Z214 / MAX(magnitudescore)</f>
        <v>6.7827722584282411</v>
      </c>
      <c r="AC214" s="23">
        <v>0.94398999214172363</v>
      </c>
      <c r="AD214" s="23">
        <v>6.4140218310058117E-3</v>
      </c>
      <c r="AE214" s="23">
        <v>2.0699999295175076E-3</v>
      </c>
      <c r="AF214" s="23">
        <v>0.94398999214172363</v>
      </c>
      <c r="AG214" s="23">
        <v>2.0699999295175076E-3</v>
      </c>
      <c r="AH214" s="23">
        <v>3.1247958540916443E-3</v>
      </c>
      <c r="AI214" s="23">
        <v>4.8095284000737593E-5</v>
      </c>
      <c r="AJ214" s="23">
        <v>1.3620828212879132E-5</v>
      </c>
      <c r="AK214" s="76">
        <f>bv_rimputAffect*AH214+bv_ratioIDP*AI214+bv_rimputDamaged*AJ214</f>
        <v>8.2735135316861473E-4</v>
      </c>
      <c r="AL214" s="76">
        <f>100 * AK214 / MAX(intensityscore)</f>
        <v>12.562196532159534</v>
      </c>
      <c r="AN214" s="25">
        <v>6.9830000400543213E-2</v>
      </c>
      <c r="AO214" s="25">
        <v>5.428068689070642E-4</v>
      </c>
      <c r="AP214" s="25">
        <v>1.361312566876709</v>
      </c>
      <c r="AQ214" s="25">
        <v>3.8078019861131907E-4</v>
      </c>
      <c r="AR214" s="80">
        <f>bv_poverty*AO214+bv_TotalUW_Pc*AQ214</f>
        <v>4.7530655806185681E-4</v>
      </c>
      <c r="AS214" s="80">
        <f xml:space="preserve"> 100 * AR214 / MAX(preexistscore)</f>
        <v>7.0689236307358767</v>
      </c>
      <c r="AU214" s="78">
        <f>AA214*AL214*AS214</f>
        <v>602.31836959558143</v>
      </c>
      <c r="AV214" s="78">
        <f>100 * AU214 / MAX(UnmetNeedsMuliplic)</f>
        <v>0.20462674272688336</v>
      </c>
      <c r="AW214" s="28">
        <f>IF(AV214&gt;0,LOG10(AV214),"")</f>
        <v>-0.68903760884599619</v>
      </c>
      <c r="AX214" s="29">
        <f>RANK(AV214,UnmetNeedsMax100,0)</f>
        <v>294</v>
      </c>
      <c r="AY214" s="28">
        <f>IF(PERCENTRANK(UnmetNeedsMuliplic,AU214)&lt;0.95,AU214, PERCENTILE(UnmetNeedsMuliplic,0.95))</f>
        <v>602.31836959558143</v>
      </c>
      <c r="AZ214" s="28">
        <f xml:space="preserve"> 100 *AY214 / MAX(NeedsWinsor5High)</f>
        <v>1.1748731633373295</v>
      </c>
      <c r="BA214" s="28">
        <v>9.9999997764825821E-3</v>
      </c>
      <c r="BC214" s="34">
        <v>113178</v>
      </c>
      <c r="BD214" s="35">
        <v>79.032196044921875</v>
      </c>
      <c r="BE214" s="35">
        <v>0.42047104239463806</v>
      </c>
      <c r="BF214" s="33">
        <v>259</v>
      </c>
    </row>
    <row r="215" spans="1:58">
      <c r="A215" s="7">
        <v>214</v>
      </c>
      <c r="C215" s="11" t="s">
        <v>4</v>
      </c>
      <c r="D215" s="11" t="s">
        <v>8</v>
      </c>
      <c r="E215" s="11" t="s">
        <v>12</v>
      </c>
      <c r="F215" s="11" t="s">
        <v>22</v>
      </c>
      <c r="G215" s="11" t="s">
        <v>39</v>
      </c>
      <c r="H215" s="15" t="s">
        <v>256</v>
      </c>
      <c r="I215" s="11" t="s">
        <v>652</v>
      </c>
      <c r="J215" s="11">
        <v>72233000</v>
      </c>
      <c r="K215" s="11">
        <v>72233</v>
      </c>
      <c r="L215" s="12">
        <v>27676</v>
      </c>
      <c r="M215" s="12">
        <v>29318.193359375</v>
      </c>
      <c r="P215" s="20">
        <v>0</v>
      </c>
      <c r="Q215" s="20">
        <v>0</v>
      </c>
      <c r="S215" s="20">
        <v>0</v>
      </c>
      <c r="U215" s="20">
        <v>0</v>
      </c>
      <c r="V215" s="21">
        <v>0</v>
      </c>
      <c r="W215" s="21">
        <v>0</v>
      </c>
      <c r="X215" s="21">
        <v>0</v>
      </c>
      <c r="Y215" s="21">
        <v>0</v>
      </c>
      <c r="Z215" s="51">
        <f>bv_affected*V215+bv_idpcumul*W215+bv_htotalimput*X215+bv_hpartialimput*Y215</f>
        <v>0</v>
      </c>
      <c r="AA215" s="51">
        <f>100 * Z215 / MAX(magnitudescore)</f>
        <v>0</v>
      </c>
      <c r="AC215" s="23">
        <v>0</v>
      </c>
      <c r="AD215" s="23">
        <v>0</v>
      </c>
      <c r="AE215" s="23">
        <v>0</v>
      </c>
      <c r="AF215" s="23">
        <v>0</v>
      </c>
      <c r="AG215" s="23">
        <v>0</v>
      </c>
      <c r="AH215" s="23">
        <v>0</v>
      </c>
      <c r="AI215" s="23">
        <v>0</v>
      </c>
      <c r="AJ215" s="23">
        <v>0</v>
      </c>
      <c r="AK215" s="76">
        <f>bv_rimputAffect*AH215+bv_ratioIDP*AI215+bv_rimputDamaged*AJ215</f>
        <v>0</v>
      </c>
      <c r="AL215" s="76">
        <f>100 * AK215 / MAX(intensityscore)</f>
        <v>0</v>
      </c>
      <c r="AN215" s="25">
        <v>0.26438000798225403</v>
      </c>
      <c r="AO215" s="25">
        <v>2.0550948102027178E-3</v>
      </c>
      <c r="AP215" s="25">
        <v>7.2647220693450736</v>
      </c>
      <c r="AQ215" s="25">
        <v>2.0320552866905928E-3</v>
      </c>
      <c r="AR215" s="80">
        <f>bv_poverty*AO215+bv_TotalUW_Pc*AQ215</f>
        <v>2.0454965447075668E-3</v>
      </c>
      <c r="AS215" s="80">
        <f xml:space="preserve"> 100 * AR215 / MAX(preexistscore)</f>
        <v>30.42133254048251</v>
      </c>
      <c r="AU215" s="78">
        <f>AA215*AL215*AS215</f>
        <v>0</v>
      </c>
      <c r="AV215" s="78">
        <f>100 * AU215 / MAX(UnmetNeedsMuliplic)</f>
        <v>0</v>
      </c>
      <c r="AW215" s="28" t="str">
        <f>IF(AV215&gt;0,LOG10(AV215),"")</f>
        <v/>
      </c>
      <c r="AX215" s="29">
        <f>RANK(AV215,UnmetNeedsMax100,0)</f>
        <v>371</v>
      </c>
      <c r="AY215" s="28">
        <f>IF(PERCENTRANK(UnmetNeedsMuliplic,AU215)&lt;0.95,AU215, PERCENTILE(UnmetNeedsMuliplic,0.95))</f>
        <v>0</v>
      </c>
      <c r="AZ215" s="28">
        <f xml:space="preserve"> 100 *AY215 / MAX(NeedsWinsor5High)</f>
        <v>0</v>
      </c>
      <c r="BA215" s="28">
        <v>9.9999997764825821E-3</v>
      </c>
      <c r="BC215" s="34">
        <v>1</v>
      </c>
      <c r="BD215" s="35">
        <v>2.6438001077622175E-3</v>
      </c>
      <c r="BE215" s="35">
        <v>1.4065678442420904E-5</v>
      </c>
      <c r="BF215" s="33">
        <v>394</v>
      </c>
    </row>
    <row r="216" spans="1:58">
      <c r="A216" s="7">
        <v>215</v>
      </c>
      <c r="C216" s="11" t="s">
        <v>4</v>
      </c>
      <c r="D216" s="11" t="s">
        <v>8</v>
      </c>
      <c r="E216" s="11" t="s">
        <v>12</v>
      </c>
      <c r="F216" s="11" t="s">
        <v>22</v>
      </c>
      <c r="G216" s="11" t="s">
        <v>39</v>
      </c>
      <c r="H216" s="15" t="s">
        <v>257</v>
      </c>
      <c r="I216" s="11" t="s">
        <v>653</v>
      </c>
      <c r="J216" s="11">
        <v>72234000</v>
      </c>
      <c r="K216" s="11">
        <v>72234</v>
      </c>
      <c r="L216" s="12">
        <v>101571</v>
      </c>
      <c r="M216" s="12">
        <v>107597.859375</v>
      </c>
      <c r="N216" s="13">
        <v>106.462</v>
      </c>
      <c r="P216" s="20">
        <v>101571</v>
      </c>
      <c r="Q216" s="20">
        <v>1142</v>
      </c>
      <c r="R216" s="20">
        <v>30</v>
      </c>
      <c r="S216" s="20">
        <v>30</v>
      </c>
      <c r="T216" s="20">
        <v>398</v>
      </c>
      <c r="U216" s="20">
        <v>398</v>
      </c>
      <c r="V216" s="21">
        <v>7.5377840548753738E-3</v>
      </c>
      <c r="W216" s="21">
        <v>2.2196577629074454E-4</v>
      </c>
      <c r="X216" s="21">
        <v>5.5785203585401177E-5</v>
      </c>
      <c r="Y216" s="21">
        <v>7.1416777791455388E-4</v>
      </c>
      <c r="Z216" s="51">
        <f>bv_affected*V216+bv_idpcumul*W216+bv_htotalimput*X216+bv_hpartialimput*Y216</f>
        <v>2.8138509200856788E-3</v>
      </c>
      <c r="AA216" s="51">
        <f>100 * Z216 / MAX(magnitudescore)</f>
        <v>6.5440449255341848</v>
      </c>
      <c r="AC216" s="23">
        <v>0.94398999214172363</v>
      </c>
      <c r="AD216" s="23">
        <v>1.0613594204187393E-2</v>
      </c>
      <c r="AE216" s="23">
        <v>1.9379999488592148E-2</v>
      </c>
      <c r="AF216" s="23">
        <v>0.94398999214172363</v>
      </c>
      <c r="AG216" s="23">
        <v>1.9379999488592148E-2</v>
      </c>
      <c r="AH216" s="23">
        <v>3.1247958540916443E-3</v>
      </c>
      <c r="AI216" s="23">
        <v>7.958560308907181E-5</v>
      </c>
      <c r="AJ216" s="23">
        <v>1.2752253678627312E-4</v>
      </c>
      <c r="AK216" s="76">
        <f>bv_rimputAffect*AH216+bv_ratioIDP*AI216+bv_rimputDamaged*AJ216</f>
        <v>8.8399294593109507E-4</v>
      </c>
      <c r="AL216" s="76">
        <f>100 * AK216 / MAX(intensityscore)</f>
        <v>13.422221499123976</v>
      </c>
      <c r="AN216" s="25">
        <v>0.12992000579833984</v>
      </c>
      <c r="AO216" s="25">
        <v>1.0099022183567286E-3</v>
      </c>
      <c r="AP216" s="25">
        <v>10.767430195619461</v>
      </c>
      <c r="AQ216" s="25">
        <v>3.0118168797343969E-3</v>
      </c>
      <c r="AR216" s="80">
        <f>bv_poverty*AO216+bv_TotalUW_Pc*AQ216</f>
        <v>1.8438998662866654E-3</v>
      </c>
      <c r="AS216" s="80">
        <f xml:space="preserve"> 100 * AR216 / MAX(preexistscore)</f>
        <v>27.42311696824563</v>
      </c>
      <c r="AU216" s="78">
        <f>AA216*AL216*AS216</f>
        <v>2408.7264946959435</v>
      </c>
      <c r="AV216" s="78">
        <f>100 * AU216 / MAX(UnmetNeedsMuliplic)</f>
        <v>0.81832114311990622</v>
      </c>
      <c r="AW216" s="28">
        <f>IF(AV216&gt;0,LOG10(AV216),"")</f>
        <v>-8.7076227729339289E-2</v>
      </c>
      <c r="AX216" s="29">
        <f>RANK(AV216,UnmetNeedsMax100,0)</f>
        <v>194</v>
      </c>
      <c r="AY216" s="28">
        <f>IF(PERCENTRANK(UnmetNeedsMuliplic,AU216)&lt;0.95,AU216, PERCENTILE(UnmetNeedsMuliplic,0.95))</f>
        <v>2408.7264946959435</v>
      </c>
      <c r="AZ216" s="28">
        <f xml:space="preserve"> 100 *AY216 / MAX(NeedsWinsor5High)</f>
        <v>4.6984257151877848</v>
      </c>
      <c r="BA216" s="28">
        <v>9.9999997764825821E-3</v>
      </c>
      <c r="BC216" s="34">
        <v>101571</v>
      </c>
      <c r="BD216" s="35">
        <v>131.96104431152344</v>
      </c>
      <c r="BE216" s="35">
        <v>0.70206576585769653</v>
      </c>
      <c r="BF216" s="33">
        <v>219</v>
      </c>
    </row>
    <row r="217" spans="1:58">
      <c r="A217" s="7">
        <v>216</v>
      </c>
      <c r="C217" s="11" t="s">
        <v>4</v>
      </c>
      <c r="D217" s="11" t="s">
        <v>8</v>
      </c>
      <c r="E217" s="11" t="s">
        <v>12</v>
      </c>
      <c r="F217" s="11" t="s">
        <v>22</v>
      </c>
      <c r="G217" s="11" t="s">
        <v>39</v>
      </c>
      <c r="H217" s="15" t="s">
        <v>258</v>
      </c>
      <c r="I217" s="11" t="s">
        <v>654</v>
      </c>
      <c r="J217" s="11">
        <v>72235000</v>
      </c>
      <c r="K217" s="11">
        <v>72235</v>
      </c>
      <c r="L217" s="12">
        <v>26116</v>
      </c>
      <c r="M217" s="12">
        <v>27665.62890625</v>
      </c>
      <c r="P217" s="20">
        <v>0</v>
      </c>
      <c r="Q217" s="20">
        <v>0</v>
      </c>
      <c r="S217" s="20">
        <v>0</v>
      </c>
      <c r="U217" s="20">
        <v>0</v>
      </c>
      <c r="V217" s="21">
        <v>0</v>
      </c>
      <c r="W217" s="21">
        <v>0</v>
      </c>
      <c r="X217" s="21">
        <v>0</v>
      </c>
      <c r="Y217" s="21">
        <v>0</v>
      </c>
      <c r="Z217" s="51">
        <f>bv_affected*V217+bv_idpcumul*W217+bv_htotalimput*X217+bv_hpartialimput*Y217</f>
        <v>0</v>
      </c>
      <c r="AA217" s="51">
        <f>100 * Z217 / MAX(magnitudescore)</f>
        <v>0</v>
      </c>
      <c r="AC217" s="23">
        <v>0</v>
      </c>
      <c r="AD217" s="23">
        <v>0</v>
      </c>
      <c r="AE217" s="23">
        <v>0</v>
      </c>
      <c r="AF217" s="23">
        <v>0</v>
      </c>
      <c r="AG217" s="23">
        <v>0</v>
      </c>
      <c r="AH217" s="23">
        <v>0</v>
      </c>
      <c r="AI217" s="23">
        <v>0</v>
      </c>
      <c r="AJ217" s="23">
        <v>0</v>
      </c>
      <c r="AK217" s="76">
        <f>bv_rimputAffect*AH217+bv_ratioIDP*AI217+bv_rimputDamaged*AJ217</f>
        <v>0</v>
      </c>
      <c r="AL217" s="76">
        <f>100 * AK217 / MAX(intensityscore)</f>
        <v>0</v>
      </c>
      <c r="AN217" s="25">
        <v>0.30360999703407288</v>
      </c>
      <c r="AO217" s="25">
        <v>2.3600398562848568E-3</v>
      </c>
      <c r="AP217" s="25">
        <v>11.073573573573574</v>
      </c>
      <c r="AQ217" s="25">
        <v>3.097450127825141E-3</v>
      </c>
      <c r="AR217" s="80">
        <f>bv_poverty*AO217+bv_TotalUW_Pc*AQ217</f>
        <v>2.6672449754085396E-3</v>
      </c>
      <c r="AS217" s="80">
        <f xml:space="preserve"> 100 * AR217 / MAX(preexistscore)</f>
        <v>39.668190383296185</v>
      </c>
      <c r="AU217" s="78">
        <f>AA217*AL217*AS217</f>
        <v>0</v>
      </c>
      <c r="AV217" s="78">
        <f>100 * AU217 / MAX(UnmetNeedsMuliplic)</f>
        <v>0</v>
      </c>
      <c r="AW217" s="28" t="str">
        <f>IF(AV217&gt;0,LOG10(AV217),"")</f>
        <v/>
      </c>
      <c r="AX217" s="29">
        <f>RANK(AV217,UnmetNeedsMax100,0)</f>
        <v>371</v>
      </c>
      <c r="AY217" s="28">
        <f>IF(PERCENTRANK(UnmetNeedsMuliplic,AU217)&lt;0.95,AU217, PERCENTILE(UnmetNeedsMuliplic,0.95))</f>
        <v>0</v>
      </c>
      <c r="AZ217" s="28">
        <f xml:space="preserve"> 100 *AY217 / MAX(NeedsWinsor5High)</f>
        <v>0</v>
      </c>
      <c r="BA217" s="28">
        <v>9.9999997764825821E-3</v>
      </c>
      <c r="BC217" s="34">
        <v>1</v>
      </c>
      <c r="BD217" s="35">
        <v>3.0360999517142773E-3</v>
      </c>
      <c r="BE217" s="35">
        <v>1.6152811440406367E-5</v>
      </c>
      <c r="BF217" s="33">
        <v>387</v>
      </c>
    </row>
    <row r="218" spans="1:58">
      <c r="A218" s="7">
        <v>217</v>
      </c>
      <c r="C218" s="11" t="s">
        <v>4</v>
      </c>
      <c r="D218" s="11" t="s">
        <v>8</v>
      </c>
      <c r="E218" s="11" t="s">
        <v>12</v>
      </c>
      <c r="F218" s="11" t="s">
        <v>22</v>
      </c>
      <c r="G218" s="11" t="s">
        <v>39</v>
      </c>
      <c r="H218" s="15" t="s">
        <v>94</v>
      </c>
      <c r="I218" s="11" t="s">
        <v>655</v>
      </c>
      <c r="J218" s="11">
        <v>72236000</v>
      </c>
      <c r="K218" s="11">
        <v>72236</v>
      </c>
      <c r="L218" s="12">
        <v>11564</v>
      </c>
      <c r="M218" s="12">
        <v>12250.166015625</v>
      </c>
      <c r="N218" s="13">
        <v>38.405000000000001</v>
      </c>
      <c r="P218" s="20">
        <v>11564</v>
      </c>
      <c r="Q218" s="20">
        <v>11178</v>
      </c>
      <c r="R218" s="20">
        <v>737</v>
      </c>
      <c r="S218" s="20">
        <v>737</v>
      </c>
      <c r="T218" s="20">
        <v>1644</v>
      </c>
      <c r="U218" s="20">
        <v>1644</v>
      </c>
      <c r="V218" s="21">
        <v>8.5818720981478691E-4</v>
      </c>
      <c r="W218" s="21">
        <v>2.1726211998611689E-3</v>
      </c>
      <c r="X218" s="21">
        <v>1.3704565353691578E-3</v>
      </c>
      <c r="Y218" s="21">
        <v>2.9499796219170094E-3</v>
      </c>
      <c r="Z218" s="51">
        <f>bv_affected*V218+bv_idpcumul*W218+bv_htotalimput*X218+bv_hpartialimput*Y218</f>
        <v>1.7495435423450544E-3</v>
      </c>
      <c r="AA218" s="51">
        <f>100 * Z218 / MAX(magnitudescore)</f>
        <v>4.0688337319361763</v>
      </c>
      <c r="AC218" s="23">
        <v>0.94398999214172363</v>
      </c>
      <c r="AD218" s="23">
        <v>0.91247743368148804</v>
      </c>
      <c r="AE218" s="23">
        <v>0.94713002443313599</v>
      </c>
      <c r="AF218" s="23">
        <v>0.94398999214172363</v>
      </c>
      <c r="AG218" s="23">
        <v>0.94713002443313599</v>
      </c>
      <c r="AH218" s="23">
        <v>3.1247958540916443E-3</v>
      </c>
      <c r="AI218" s="23">
        <v>6.8421750329434872E-3</v>
      </c>
      <c r="AJ218" s="23">
        <v>6.2322202138602734E-3</v>
      </c>
      <c r="AK218" s="76">
        <f>bv_rimputAffect*AH218+bv_ratioIDP*AI218+bv_rimputDamaged*AJ218</f>
        <v>5.6375959201715887E-3</v>
      </c>
      <c r="AL218" s="76">
        <f>100 * AK218 / MAX(intensityscore)</f>
        <v>85.59916853567168</v>
      </c>
      <c r="AN218" s="25">
        <v>0.33983001112937927</v>
      </c>
      <c r="AO218" s="25">
        <v>2.6415875181555748E-3</v>
      </c>
      <c r="AP218" s="25">
        <v>11.111111111111111</v>
      </c>
      <c r="AQ218" s="25">
        <v>3.1079498585313559E-3</v>
      </c>
      <c r="AR218" s="80">
        <f>bv_poverty*AO218+bv_TotalUW_Pc*AQ218</f>
        <v>2.8358740691561257E-3</v>
      </c>
      <c r="AS218" s="80">
        <f xml:space="preserve"> 100 * AR218 / MAX(preexistscore)</f>
        <v>42.176100626492861</v>
      </c>
      <c r="AU218" s="78">
        <f>AA218*AL218*AS218</f>
        <v>14689.462816399362</v>
      </c>
      <c r="AV218" s="78">
        <f>100 * AU218 / MAX(UnmetNeedsMuliplic)</f>
        <v>4.9904785911572205</v>
      </c>
      <c r="AW218" s="28">
        <f>IF(AV218&gt;0,LOG10(AV218),"")</f>
        <v>0.69814219683218304</v>
      </c>
      <c r="AX218" s="29">
        <f>RANK(AV218,UnmetNeedsMax100,0)</f>
        <v>109</v>
      </c>
      <c r="AY218" s="28">
        <f>IF(PERCENTRANK(UnmetNeedsMuliplic,AU218)&lt;0.95,AU218, PERCENTILE(UnmetNeedsMuliplic,0.95))</f>
        <v>14689.462816399362</v>
      </c>
      <c r="AZ218" s="28">
        <f xml:space="preserve"> 100 *AY218 / MAX(NeedsWinsor5High)</f>
        <v>28.653045495552487</v>
      </c>
      <c r="BA218" s="28">
        <v>0.27674725651741028</v>
      </c>
      <c r="BC218" s="34">
        <v>11564</v>
      </c>
      <c r="BD218" s="35">
        <v>1087.559814453125</v>
      </c>
      <c r="BE218" s="35">
        <v>5.7860898971557617</v>
      </c>
      <c r="BF218" s="33">
        <v>131</v>
      </c>
    </row>
    <row r="219" spans="1:58">
      <c r="A219" s="7">
        <v>218</v>
      </c>
      <c r="C219" s="11" t="s">
        <v>4</v>
      </c>
      <c r="D219" s="11" t="s">
        <v>8</v>
      </c>
      <c r="E219" s="11" t="s">
        <v>12</v>
      </c>
      <c r="F219" s="11" t="s">
        <v>22</v>
      </c>
      <c r="G219" s="11" t="s">
        <v>39</v>
      </c>
      <c r="H219" s="15" t="s">
        <v>259</v>
      </c>
      <c r="I219" s="11" t="s">
        <v>656</v>
      </c>
      <c r="J219" s="11">
        <v>72237000</v>
      </c>
      <c r="K219" s="11">
        <v>72237</v>
      </c>
      <c r="L219" s="12">
        <v>57997</v>
      </c>
      <c r="M219" s="12">
        <v>61438.33203125</v>
      </c>
      <c r="P219" s="20">
        <v>12608.0439453125</v>
      </c>
      <c r="Q219" s="20">
        <v>0</v>
      </c>
      <c r="R219" s="20">
        <v>20</v>
      </c>
      <c r="S219" s="20">
        <v>20</v>
      </c>
      <c r="T219" s="20">
        <v>192</v>
      </c>
      <c r="U219" s="20">
        <v>192</v>
      </c>
      <c r="V219" s="21">
        <v>9.3566777650266886E-4</v>
      </c>
      <c r="W219" s="21">
        <v>0</v>
      </c>
      <c r="X219" s="21">
        <v>3.7190136936260387E-5</v>
      </c>
      <c r="Y219" s="21">
        <v>3.4452317049726844E-4</v>
      </c>
      <c r="Z219" s="51">
        <f>bv_affected*V219+bv_idpcumul*W219+bv_htotalimput*X219+bv_hpartialimput*Y219</f>
        <v>4.1967831791298526E-4</v>
      </c>
      <c r="AA219" s="51">
        <f>100 * Z219 / MAX(magnitudescore)</f>
        <v>0.97602674935300715</v>
      </c>
      <c r="AC219" s="23">
        <v>0.20521000027656555</v>
      </c>
      <c r="AD219" s="23">
        <v>0</v>
      </c>
      <c r="AE219" s="23">
        <v>7.734999805688858E-2</v>
      </c>
      <c r="AF219" s="23">
        <v>0.20521000027656555</v>
      </c>
      <c r="AG219" s="23">
        <v>7.734999805688858E-2</v>
      </c>
      <c r="AH219" s="23">
        <v>6.7928619682788849E-4</v>
      </c>
      <c r="AI219" s="23">
        <v>0</v>
      </c>
      <c r="AJ219" s="23">
        <v>5.0897151231765747E-4</v>
      </c>
      <c r="AK219" s="76">
        <f>bv_rimputAffect*AH219+bv_ratioIDP*AI219+bv_rimputDamaged*AJ219</f>
        <v>3.8059178106486795E-4</v>
      </c>
      <c r="AL219" s="76">
        <f>100 * AK219 / MAX(intensityscore)</f>
        <v>5.7787646493244091</v>
      </c>
      <c r="AN219" s="25">
        <v>0.27162998914718628</v>
      </c>
      <c r="AO219" s="25">
        <v>2.1114510018378496E-3</v>
      </c>
      <c r="AP219" s="25">
        <v>6.8213873573535073</v>
      </c>
      <c r="AQ219" s="25">
        <v>1.9080477068200707E-3</v>
      </c>
      <c r="AR219" s="80">
        <f>bv_poverty*AO219+bv_TotalUW_Pc*AQ219</f>
        <v>2.0267131891334431E-3</v>
      </c>
      <c r="AS219" s="80">
        <f xml:space="preserve"> 100 * AR219 / MAX(preexistscore)</f>
        <v>30.141979975637071</v>
      </c>
      <c r="AU219" s="78">
        <f>AA219*AL219*AS219</f>
        <v>170.00766583708094</v>
      </c>
      <c r="AV219" s="78">
        <f>100 * AU219 / MAX(UnmetNeedsMuliplic)</f>
        <v>5.7757021294569395E-2</v>
      </c>
      <c r="AW219" s="28">
        <f>IF(AV219&gt;0,LOG10(AV219),"")</f>
        <v>-1.2383952127495237</v>
      </c>
      <c r="AX219" s="29">
        <f>RANK(AV219,UnmetNeedsMax100,0)</f>
        <v>344</v>
      </c>
      <c r="AY219" s="28">
        <f>IF(PERCENTRANK(UnmetNeedsMuliplic,AU219)&lt;0.95,AU219, PERCENTILE(UnmetNeedsMuliplic,0.95))</f>
        <v>170.00766583708094</v>
      </c>
      <c r="AZ219" s="28">
        <f xml:space="preserve"> 100 *AY219 / MAX(NeedsWinsor5High)</f>
        <v>0.33161439902242712</v>
      </c>
      <c r="BA219" s="28">
        <v>9.9999997764825821E-3</v>
      </c>
      <c r="BC219" s="34">
        <v>12608.0439453125</v>
      </c>
      <c r="BD219" s="35">
        <v>34.247226715087891</v>
      </c>
      <c r="BE219" s="35">
        <v>0.18220381438732147</v>
      </c>
      <c r="BF219" s="33">
        <v>319</v>
      </c>
    </row>
    <row r="220" spans="1:58">
      <c r="A220" s="7">
        <v>219</v>
      </c>
      <c r="C220" s="11" t="s">
        <v>4</v>
      </c>
      <c r="D220" s="11" t="s">
        <v>8</v>
      </c>
      <c r="E220" s="11" t="s">
        <v>12</v>
      </c>
      <c r="F220" s="11" t="s">
        <v>22</v>
      </c>
      <c r="G220" s="11" t="s">
        <v>39</v>
      </c>
      <c r="H220" s="15" t="s">
        <v>260</v>
      </c>
      <c r="I220" s="11" t="s">
        <v>657</v>
      </c>
      <c r="J220" s="11">
        <v>72238000</v>
      </c>
      <c r="K220" s="11">
        <v>72238</v>
      </c>
      <c r="L220" s="12">
        <v>23498</v>
      </c>
      <c r="M220" s="12">
        <v>24892.287109375</v>
      </c>
      <c r="N220" s="13">
        <v>50.597999999999999</v>
      </c>
      <c r="P220" s="20">
        <v>23498</v>
      </c>
      <c r="Q220" s="20">
        <v>6646.60009765625</v>
      </c>
      <c r="R220" s="20">
        <v>657</v>
      </c>
      <c r="S220" s="20">
        <v>657</v>
      </c>
      <c r="T220" s="20">
        <v>291</v>
      </c>
      <c r="U220" s="20">
        <v>291</v>
      </c>
      <c r="V220" s="21">
        <v>1.7438328359276056E-3</v>
      </c>
      <c r="W220" s="21">
        <v>1.2918718857690692E-3</v>
      </c>
      <c r="X220" s="21">
        <v>1.2216960312798619E-3</v>
      </c>
      <c r="Y220" s="21">
        <v>5.2216788753867149E-4</v>
      </c>
      <c r="Z220" s="51">
        <f>bv_affected*V220+bv_idpcumul*W220+bv_htotalimput*X220+bv_hpartialimput*Y220</f>
        <v>1.2253916499903427E-3</v>
      </c>
      <c r="AA220" s="51">
        <f>100 * Z220 / MAX(magnitudescore)</f>
        <v>2.8498375488446608</v>
      </c>
      <c r="AC220" s="23">
        <v>0.94398999214172363</v>
      </c>
      <c r="AD220" s="23">
        <v>0.26701444387435913</v>
      </c>
      <c r="AE220" s="23">
        <v>0.18558000028133392</v>
      </c>
      <c r="AF220" s="23">
        <v>0.94398999214172363</v>
      </c>
      <c r="AG220" s="23">
        <v>0.18558000028133392</v>
      </c>
      <c r="AH220" s="23">
        <v>3.1247958540916443E-3</v>
      </c>
      <c r="AI220" s="23">
        <v>2.0021970849484205E-3</v>
      </c>
      <c r="AJ220" s="23">
        <v>1.2211368884891272E-3</v>
      </c>
      <c r="AK220" s="76">
        <f>bv_rimputAffect*AH220+bv_ratioIDP*AI220+bv_rimputDamaged*AJ220</f>
        <v>1.9762890463229268E-3</v>
      </c>
      <c r="AL220" s="76">
        <f>100 * AK220 / MAX(intensityscore)</f>
        <v>30.007240949303291</v>
      </c>
      <c r="AN220" s="25">
        <v>0.31046000123023987</v>
      </c>
      <c r="AO220" s="25">
        <v>2.4132868275046349E-3</v>
      </c>
      <c r="AP220" s="25">
        <v>8.1113801452784511</v>
      </c>
      <c r="AQ220" s="25">
        <v>2.2688787430524826E-3</v>
      </c>
      <c r="AR220" s="80">
        <f>bv_poverty*AO220+bv_TotalUW_Pc*AQ220</f>
        <v>2.3531264195218683E-3</v>
      </c>
      <c r="AS220" s="80">
        <f xml:space="preserve"> 100 * AR220 / MAX(preexistscore)</f>
        <v>34.996510506598703</v>
      </c>
      <c r="AU220" s="78">
        <f>AA220*AL220*AS220</f>
        <v>2992.7532631221902</v>
      </c>
      <c r="AV220" s="78">
        <f>100 * AU220 / MAX(UnmetNeedsMuliplic)</f>
        <v>1.0167336460767933</v>
      </c>
      <c r="AW220" s="28">
        <f>IF(AV220&gt;0,LOG10(AV220),"")</f>
        <v>7.2071956075066973E-3</v>
      </c>
      <c r="AX220" s="29">
        <f>RANK(AV220,UnmetNeedsMax100,0)</f>
        <v>185</v>
      </c>
      <c r="AY220" s="28">
        <f>IF(PERCENTRANK(UnmetNeedsMuliplic,AU220)&lt;0.95,AU220, PERCENTILE(UnmetNeedsMuliplic,0.95))</f>
        <v>2992.7532631221902</v>
      </c>
      <c r="AZ220" s="28">
        <f xml:space="preserve"> 100 *AY220 / MAX(NeedsWinsor5High)</f>
        <v>5.8376195560718562</v>
      </c>
      <c r="BA220" s="28">
        <v>0.12141110002994537</v>
      </c>
      <c r="BC220" s="34">
        <v>23498</v>
      </c>
      <c r="BD220" s="35">
        <v>885.7169189453125</v>
      </c>
      <c r="BE220" s="35">
        <v>4.7122354507446289</v>
      </c>
      <c r="BF220" s="33">
        <v>136</v>
      </c>
    </row>
    <row r="221" spans="1:58">
      <c r="A221" s="7">
        <v>220</v>
      </c>
      <c r="C221" s="11" t="s">
        <v>4</v>
      </c>
      <c r="D221" s="11" t="s">
        <v>8</v>
      </c>
      <c r="E221" s="11" t="s">
        <v>12</v>
      </c>
      <c r="F221" s="11" t="s">
        <v>22</v>
      </c>
      <c r="G221" s="11" t="s">
        <v>39</v>
      </c>
      <c r="H221" s="15" t="s">
        <v>261</v>
      </c>
      <c r="I221" s="11" t="s">
        <v>658</v>
      </c>
      <c r="J221" s="11">
        <v>72239000</v>
      </c>
      <c r="K221" s="11">
        <v>72239</v>
      </c>
      <c r="L221" s="12">
        <v>18582</v>
      </c>
      <c r="M221" s="12">
        <v>19684.587890625</v>
      </c>
      <c r="P221" s="20">
        <v>0</v>
      </c>
      <c r="Q221" s="20">
        <v>0</v>
      </c>
      <c r="S221" s="20">
        <v>0</v>
      </c>
      <c r="U221" s="20">
        <v>0</v>
      </c>
      <c r="V221" s="21">
        <v>0</v>
      </c>
      <c r="W221" s="21">
        <v>0</v>
      </c>
      <c r="X221" s="21">
        <v>0</v>
      </c>
      <c r="Y221" s="21">
        <v>0</v>
      </c>
      <c r="Z221" s="51">
        <f>bv_affected*V221+bv_idpcumul*W221+bv_htotalimput*X221+bv_hpartialimput*Y221</f>
        <v>0</v>
      </c>
      <c r="AA221" s="51">
        <f>100 * Z221 / MAX(magnitudescore)</f>
        <v>0</v>
      </c>
      <c r="AC221" s="23">
        <v>0</v>
      </c>
      <c r="AD221" s="23">
        <v>0</v>
      </c>
      <c r="AE221" s="23">
        <v>0</v>
      </c>
      <c r="AF221" s="23">
        <v>0</v>
      </c>
      <c r="AG221" s="23">
        <v>0</v>
      </c>
      <c r="AH221" s="23">
        <v>0</v>
      </c>
      <c r="AI221" s="23">
        <v>0</v>
      </c>
      <c r="AJ221" s="23">
        <v>0</v>
      </c>
      <c r="AK221" s="76">
        <f>bv_rimputAffect*AH221+bv_ratioIDP*AI221+bv_rimputDamaged*AJ221</f>
        <v>0</v>
      </c>
      <c r="AL221" s="76">
        <f>100 * AK221 / MAX(intensityscore)</f>
        <v>0</v>
      </c>
      <c r="AN221" s="25">
        <v>0.25308001041412354</v>
      </c>
      <c r="AO221" s="25">
        <v>1.9672571215778589E-3</v>
      </c>
      <c r="AP221" s="25">
        <v>12.324766355140188</v>
      </c>
      <c r="AQ221" s="25">
        <v>3.4474281128495932E-3</v>
      </c>
      <c r="AR221" s="80">
        <f>bv_poverty*AO221+bv_TotalUW_Pc*AQ221</f>
        <v>2.5838963565416638E-3</v>
      </c>
      <c r="AS221" s="80">
        <f xml:space="preserve"> 100 * AR221 / MAX(preexistscore)</f>
        <v>38.428600877315546</v>
      </c>
      <c r="AU221" s="78">
        <f>AA221*AL221*AS221</f>
        <v>0</v>
      </c>
      <c r="AV221" s="78">
        <f>100 * AU221 / MAX(UnmetNeedsMuliplic)</f>
        <v>0</v>
      </c>
      <c r="AW221" s="28" t="str">
        <f>IF(AV221&gt;0,LOG10(AV221),"")</f>
        <v/>
      </c>
      <c r="AX221" s="29">
        <f>RANK(AV221,UnmetNeedsMax100,0)</f>
        <v>371</v>
      </c>
      <c r="AY221" s="28">
        <f>IF(PERCENTRANK(UnmetNeedsMuliplic,AU221)&lt;0.95,AU221, PERCENTILE(UnmetNeedsMuliplic,0.95))</f>
        <v>0</v>
      </c>
      <c r="AZ221" s="28">
        <f xml:space="preserve"> 100 *AY221 / MAX(NeedsWinsor5High)</f>
        <v>0</v>
      </c>
      <c r="BA221" s="28">
        <v>9.9999997764825821E-3</v>
      </c>
      <c r="BC221" s="34">
        <v>1</v>
      </c>
      <c r="BD221" s="35">
        <v>2.5307999458163977E-3</v>
      </c>
      <c r="BE221" s="35">
        <v>1.346448789263377E-5</v>
      </c>
      <c r="BF221" s="33">
        <v>396</v>
      </c>
    </row>
    <row r="222" spans="1:58">
      <c r="A222" s="7">
        <v>221</v>
      </c>
      <c r="C222" s="11" t="s">
        <v>4</v>
      </c>
      <c r="D222" s="11" t="s">
        <v>8</v>
      </c>
      <c r="E222" s="11" t="s">
        <v>12</v>
      </c>
      <c r="F222" s="11" t="s">
        <v>22</v>
      </c>
      <c r="G222" s="11" t="s">
        <v>39</v>
      </c>
      <c r="H222" s="15" t="s">
        <v>262</v>
      </c>
      <c r="I222" s="11" t="s">
        <v>659</v>
      </c>
      <c r="J222" s="11">
        <v>72240000</v>
      </c>
      <c r="K222" s="11">
        <v>72240</v>
      </c>
      <c r="L222" s="12">
        <v>18613</v>
      </c>
      <c r="M222" s="12">
        <v>19717.427734375</v>
      </c>
      <c r="P222" s="20">
        <v>0</v>
      </c>
      <c r="Q222" s="20">
        <v>0</v>
      </c>
      <c r="S222" s="20">
        <v>0</v>
      </c>
      <c r="U222" s="20">
        <v>0</v>
      </c>
      <c r="V222" s="21">
        <v>0</v>
      </c>
      <c r="W222" s="21">
        <v>0</v>
      </c>
      <c r="X222" s="21">
        <v>0</v>
      </c>
      <c r="Y222" s="21">
        <v>0</v>
      </c>
      <c r="Z222" s="51">
        <f>bv_affected*V222+bv_idpcumul*W222+bv_htotalimput*X222+bv_hpartialimput*Y222</f>
        <v>0</v>
      </c>
      <c r="AA222" s="51">
        <f>100 * Z222 / MAX(magnitudescore)</f>
        <v>0</v>
      </c>
      <c r="AC222" s="23">
        <v>0</v>
      </c>
      <c r="AD222" s="23">
        <v>0</v>
      </c>
      <c r="AE222" s="23">
        <v>0</v>
      </c>
      <c r="AF222" s="23">
        <v>0</v>
      </c>
      <c r="AG222" s="23">
        <v>0</v>
      </c>
      <c r="AH222" s="23">
        <v>0</v>
      </c>
      <c r="AI222" s="23">
        <v>0</v>
      </c>
      <c r="AJ222" s="23">
        <v>0</v>
      </c>
      <c r="AK222" s="76">
        <f>bv_rimputAffect*AH222+bv_ratioIDP*AI222+bv_rimputDamaged*AJ222</f>
        <v>0</v>
      </c>
      <c r="AL222" s="76">
        <f>100 * AK222 / MAX(intensityscore)</f>
        <v>0</v>
      </c>
      <c r="AN222" s="25">
        <v>0.31097999215126038</v>
      </c>
      <c r="AO222" s="25">
        <v>2.417328767478466E-3</v>
      </c>
      <c r="AP222" s="25">
        <v>9.8118962887646148</v>
      </c>
      <c r="AQ222" s="25">
        <v>2.7445394080132246E-3</v>
      </c>
      <c r="AR222" s="80">
        <f>bv_poverty*AO222+bv_TotalUW_Pc*AQ222</f>
        <v>2.5536447203252464E-3</v>
      </c>
      <c r="AS222" s="80">
        <f xml:space="preserve"> 100 * AR222 / MAX(preexistscore)</f>
        <v>37.978688073691181</v>
      </c>
      <c r="AU222" s="78">
        <f>AA222*AL222*AS222</f>
        <v>0</v>
      </c>
      <c r="AV222" s="78">
        <f>100 * AU222 / MAX(UnmetNeedsMuliplic)</f>
        <v>0</v>
      </c>
      <c r="AW222" s="28" t="str">
        <f>IF(AV222&gt;0,LOG10(AV222),"")</f>
        <v/>
      </c>
      <c r="AX222" s="29">
        <f>RANK(AV222,UnmetNeedsMax100,0)</f>
        <v>371</v>
      </c>
      <c r="AY222" s="28">
        <f>IF(PERCENTRANK(UnmetNeedsMuliplic,AU222)&lt;0.95,AU222, PERCENTILE(UnmetNeedsMuliplic,0.95))</f>
        <v>0</v>
      </c>
      <c r="AZ222" s="28">
        <f xml:space="preserve"> 100 *AY222 / MAX(NeedsWinsor5High)</f>
        <v>0</v>
      </c>
      <c r="BA222" s="28">
        <v>9.9999997764825821E-3</v>
      </c>
      <c r="BC222" s="34">
        <v>1</v>
      </c>
      <c r="BD222" s="35">
        <v>3.1097999308258295E-3</v>
      </c>
      <c r="BE222" s="35">
        <v>1.6544912796234712E-5</v>
      </c>
      <c r="BF222" s="33">
        <v>386</v>
      </c>
    </row>
    <row r="223" spans="1:58">
      <c r="A223" s="7">
        <v>222</v>
      </c>
      <c r="C223" s="11" t="s">
        <v>4</v>
      </c>
      <c r="D223" s="11" t="s">
        <v>8</v>
      </c>
      <c r="E223" s="11" t="s">
        <v>12</v>
      </c>
      <c r="F223" s="11" t="s">
        <v>22</v>
      </c>
      <c r="G223" s="11" t="s">
        <v>39</v>
      </c>
      <c r="H223" s="15" t="s">
        <v>263</v>
      </c>
      <c r="I223" s="11" t="s">
        <v>660</v>
      </c>
      <c r="J223" s="11">
        <v>72241000</v>
      </c>
      <c r="K223" s="11">
        <v>72241</v>
      </c>
      <c r="L223" s="12">
        <v>60970</v>
      </c>
      <c r="M223" s="12">
        <v>64587.73828125</v>
      </c>
      <c r="P223" s="20">
        <v>60970</v>
      </c>
      <c r="Q223" s="20">
        <v>7402</v>
      </c>
      <c r="R223" s="20">
        <v>0</v>
      </c>
      <c r="S223" s="20">
        <v>0</v>
      </c>
      <c r="T223" s="20">
        <v>34</v>
      </c>
      <c r="U223" s="20">
        <v>34</v>
      </c>
      <c r="V223" s="21">
        <v>4.5247036032378674E-3</v>
      </c>
      <c r="W223" s="21">
        <v>1.438695820979774E-3</v>
      </c>
      <c r="X223" s="21">
        <v>0</v>
      </c>
      <c r="Y223" s="21">
        <v>6.1009308410575613E-5</v>
      </c>
      <c r="Z223" s="51">
        <f>bv_affected*V223+bv_idpcumul*W223+bv_htotalimput*X223+bv_hpartialimput*Y223</f>
        <v>1.8006881743644046E-3</v>
      </c>
      <c r="AA223" s="51">
        <f>100 * Z223 / MAX(magnitudescore)</f>
        <v>4.1877784731964383</v>
      </c>
      <c r="AC223" s="23">
        <v>0.94398999214172363</v>
      </c>
      <c r="AD223" s="23">
        <v>0.11460379511117935</v>
      </c>
      <c r="AE223" s="23">
        <v>2.5700000114738941E-3</v>
      </c>
      <c r="AF223" s="23">
        <v>0.94398999214172363</v>
      </c>
      <c r="AG223" s="23">
        <v>2.5700000114738941E-3</v>
      </c>
      <c r="AH223" s="23">
        <v>3.1247958540916443E-3</v>
      </c>
      <c r="AI223" s="23">
        <v>8.5935188690200448E-4</v>
      </c>
      <c r="AJ223" s="23">
        <v>1.6910884369281121E-5</v>
      </c>
      <c r="AK223" s="76">
        <f>bv_rimputAffect*AH223+bv_ratioIDP*AI223+bv_rimputDamaged*AJ223</f>
        <v>1.1032899089210332E-3</v>
      </c>
      <c r="AL223" s="76">
        <f>100 * AK223 / MAX(intensityscore)</f>
        <v>16.75194536726622</v>
      </c>
      <c r="AN223" s="25">
        <v>0.17249999940395355</v>
      </c>
      <c r="AO223" s="25">
        <v>1.3408876257017255E-3</v>
      </c>
      <c r="AP223" s="25">
        <v>5.6588520614389655</v>
      </c>
      <c r="AQ223" s="25">
        <v>1.5828685136511922E-3</v>
      </c>
      <c r="AR223" s="80">
        <f>bv_poverty*AO223+bv_TotalUW_Pc*AQ223</f>
        <v>1.4416968636214735E-3</v>
      </c>
      <c r="AS223" s="80">
        <f xml:space="preserve"> 100 * AR223 / MAX(preexistscore)</f>
        <v>21.441414713838927</v>
      </c>
      <c r="AU223" s="78">
        <f>AA223*AL223*AS223</f>
        <v>1504.1889190192448</v>
      </c>
      <c r="AV223" s="78">
        <f>100 * AU223 / MAX(UnmetNeedsMuliplic)</f>
        <v>0.51102090602258421</v>
      </c>
      <c r="AW223" s="28">
        <f>IF(AV223&gt;0,LOG10(AV223),"")</f>
        <v>-0.29156133238089504</v>
      </c>
      <c r="AX223" s="29">
        <f>RANK(AV223,UnmetNeedsMax100,0)</f>
        <v>231</v>
      </c>
      <c r="AY223" s="28">
        <f>IF(PERCENTRANK(UnmetNeedsMuliplic,AU223)&lt;0.95,AU223, PERCENTILE(UnmetNeedsMuliplic,0.95))</f>
        <v>1504.1889190192448</v>
      </c>
      <c r="AZ223" s="28">
        <f xml:space="preserve"> 100 *AY223 / MAX(NeedsWinsor5High)</f>
        <v>2.9340483085908233</v>
      </c>
      <c r="BA223" s="28">
        <v>9.9999997764825821E-3</v>
      </c>
      <c r="BC223" s="34">
        <v>60970</v>
      </c>
      <c r="BD223" s="35">
        <v>105.17324829101562</v>
      </c>
      <c r="BE223" s="35">
        <v>0.55954796075820923</v>
      </c>
      <c r="BF223" s="33">
        <v>235</v>
      </c>
    </row>
    <row r="224" spans="1:58">
      <c r="A224" s="7">
        <v>223</v>
      </c>
      <c r="C224" s="11" t="s">
        <v>4</v>
      </c>
      <c r="D224" s="11" t="s">
        <v>8</v>
      </c>
      <c r="E224" s="11" t="s">
        <v>12</v>
      </c>
      <c r="F224" s="11" t="s">
        <v>22</v>
      </c>
      <c r="G224" s="11" t="s">
        <v>39</v>
      </c>
      <c r="H224" s="15" t="s">
        <v>264</v>
      </c>
      <c r="I224" s="11" t="s">
        <v>661</v>
      </c>
      <c r="J224" s="11">
        <v>72242000</v>
      </c>
      <c r="K224" s="11">
        <v>72242</v>
      </c>
      <c r="L224" s="12">
        <v>47357</v>
      </c>
      <c r="M224" s="12">
        <v>50166.9921875</v>
      </c>
      <c r="N224" s="13">
        <v>54.834000000000003</v>
      </c>
      <c r="P224" s="20">
        <v>47357</v>
      </c>
      <c r="Q224" s="20">
        <v>20415</v>
      </c>
      <c r="R224" s="20">
        <v>444</v>
      </c>
      <c r="S224" s="20">
        <v>444</v>
      </c>
      <c r="T224" s="20">
        <v>3420</v>
      </c>
      <c r="U224" s="20">
        <v>3420</v>
      </c>
      <c r="V224" s="21">
        <v>3.5144563298672438E-3</v>
      </c>
      <c r="W224" s="21">
        <v>3.9679785259068012E-3</v>
      </c>
      <c r="X224" s="21">
        <v>8.2562101306393743E-4</v>
      </c>
      <c r="Y224" s="21">
        <v>6.1368187889456749E-3</v>
      </c>
      <c r="Z224" s="51">
        <f>bv_affected*V224+bv_idpcumul*W224+bv_htotalimput*X224+bv_hpartialimput*Y224</f>
        <v>3.6808042958553413E-3</v>
      </c>
      <c r="AA224" s="51">
        <f>100 * Z224 / MAX(magnitudescore)</f>
        <v>8.5602789054095076</v>
      </c>
      <c r="AC224" s="23">
        <v>0.94398999214172363</v>
      </c>
      <c r="AD224" s="23">
        <v>0.40694087743759155</v>
      </c>
      <c r="AE224" s="23">
        <v>0.37533000111579895</v>
      </c>
      <c r="AF224" s="23">
        <v>0.94398999214172363</v>
      </c>
      <c r="AG224" s="23">
        <v>0.37533000111579895</v>
      </c>
      <c r="AH224" s="23">
        <v>3.1247958540916443E-3</v>
      </c>
      <c r="AI224" s="23">
        <v>3.0514297541230917E-3</v>
      </c>
      <c r="AJ224" s="23">
        <v>2.4697128683328629E-3</v>
      </c>
      <c r="AK224" s="76">
        <f>bv_rimputAffect*AH224+bv_ratioIDP*AI224+bv_rimputDamaged*AJ224</f>
        <v>2.8355044279014694E-3</v>
      </c>
      <c r="AL224" s="76">
        <f>100 * AK224 / MAX(intensityscore)</f>
        <v>43.053249087812198</v>
      </c>
      <c r="AN224" s="25">
        <v>0.36851999163627625</v>
      </c>
      <c r="AO224" s="25">
        <v>2.8646022547036409E-3</v>
      </c>
      <c r="AP224" s="25">
        <v>4.512343180898422</v>
      </c>
      <c r="AQ224" s="25">
        <v>1.2621722416952252E-3</v>
      </c>
      <c r="AR224" s="80">
        <f>bv_poverty*AO224+bv_TotalUW_Pc*AQ224</f>
        <v>2.197029911284335E-3</v>
      </c>
      <c r="AS224" s="80">
        <f xml:space="preserve"> 100 * AR224 / MAX(preexistscore)</f>
        <v>32.674989212520423</v>
      </c>
      <c r="AU224" s="78">
        <f>AA224*AL224*AS224</f>
        <v>12042.296042005219</v>
      </c>
      <c r="AV224" s="78">
        <f>100 * AU224 / MAX(UnmetNeedsMuliplic)</f>
        <v>4.0911516872429203</v>
      </c>
      <c r="AW224" s="28">
        <f>IF(AV224&gt;0,LOG10(AV224),"")</f>
        <v>0.61184558209219042</v>
      </c>
      <c r="AX224" s="29">
        <f>RANK(AV224,UnmetNeedsMax100,0)</f>
        <v>122</v>
      </c>
      <c r="AY224" s="28">
        <f>IF(PERCENTRANK(UnmetNeedsMuliplic,AU224)&lt;0.95,AU224, PERCENTILE(UnmetNeedsMuliplic,0.95))</f>
        <v>12042.296042005219</v>
      </c>
      <c r="AZ224" s="28">
        <f xml:space="preserve"> 100 *AY224 / MAX(NeedsWinsor5High)</f>
        <v>23.48952175278146</v>
      </c>
      <c r="BA224" s="28">
        <v>4.0712028741836548E-2</v>
      </c>
      <c r="BC224" s="34">
        <v>47357</v>
      </c>
      <c r="BD224" s="35">
        <v>710.50634765625</v>
      </c>
      <c r="BE224" s="35">
        <v>3.780071496963501</v>
      </c>
      <c r="BF224" s="33">
        <v>145</v>
      </c>
    </row>
    <row r="225" spans="1:58">
      <c r="A225" s="7">
        <v>224</v>
      </c>
      <c r="C225" s="11" t="s">
        <v>4</v>
      </c>
      <c r="D225" s="11" t="s">
        <v>8</v>
      </c>
      <c r="E225" s="11" t="s">
        <v>12</v>
      </c>
      <c r="F225" s="11" t="s">
        <v>22</v>
      </c>
      <c r="G225" s="11" t="s">
        <v>39</v>
      </c>
      <c r="H225" s="15" t="s">
        <v>79</v>
      </c>
      <c r="I225" s="11" t="s">
        <v>662</v>
      </c>
      <c r="J225" s="11">
        <v>72243000</v>
      </c>
      <c r="K225" s="11">
        <v>72243</v>
      </c>
      <c r="L225" s="12">
        <v>51394</v>
      </c>
      <c r="M225" s="12">
        <v>54443.53515625</v>
      </c>
      <c r="N225" s="13">
        <v>28.471</v>
      </c>
      <c r="P225" s="20">
        <v>51394</v>
      </c>
      <c r="Q225" s="20">
        <v>16673</v>
      </c>
      <c r="R225" s="20">
        <v>5640</v>
      </c>
      <c r="S225" s="20">
        <v>5640</v>
      </c>
      <c r="T225" s="20">
        <v>6023</v>
      </c>
      <c r="U225" s="20">
        <v>6023</v>
      </c>
      <c r="V225" s="21">
        <v>3.8140499964356422E-3</v>
      </c>
      <c r="W225" s="21">
        <v>3.2406614627689123E-3</v>
      </c>
      <c r="X225" s="21">
        <v>1.048761885613203E-2</v>
      </c>
      <c r="Y225" s="21">
        <v>1.080761943012476E-2</v>
      </c>
      <c r="Z225" s="51">
        <f>bv_affected*V225+bv_idpcumul*W225+bv_htotalimput*X225+bv_hpartialimput*Y225</f>
        <v>7.0886422288836915E-3</v>
      </c>
      <c r="AA225" s="51">
        <f>100 * Z225 / MAX(magnitudescore)</f>
        <v>16.485732373284787</v>
      </c>
      <c r="AC225" s="23">
        <v>0.94398999214172363</v>
      </c>
      <c r="AD225" s="23">
        <v>0.306243896484375</v>
      </c>
      <c r="AE225" s="23">
        <v>1.0438899993896484</v>
      </c>
      <c r="AF225" s="23">
        <v>0.94398999214172363</v>
      </c>
      <c r="AG225" s="23">
        <v>1</v>
      </c>
      <c r="AH225" s="23">
        <v>3.1247958540916443E-3</v>
      </c>
      <c r="AI225" s="23">
        <v>2.2963574156165123E-3</v>
      </c>
      <c r="AJ225" s="23">
        <v>6.580110639333725E-3</v>
      </c>
      <c r="AK225" s="76">
        <f>bv_rimputAffect*AH225+bv_ratioIDP*AI225+bv_rimputDamaged*AJ225</f>
        <v>4.2392800214700399E-3</v>
      </c>
      <c r="AL225" s="76">
        <f>100 * AK225 / MAX(intensityscore)</f>
        <v>64.367657804157602</v>
      </c>
      <c r="AN225" s="25">
        <v>0.33585000038146973</v>
      </c>
      <c r="AO225" s="25">
        <v>2.6106499135494232E-3</v>
      </c>
      <c r="AP225" s="25">
        <v>6.834053874293315</v>
      </c>
      <c r="AQ225" s="25">
        <v>1.9115906907245517E-3</v>
      </c>
      <c r="AR225" s="80">
        <f>bv_poverty*AO225+bv_TotalUW_Pc*AQ225</f>
        <v>2.3194218413205817E-3</v>
      </c>
      <c r="AS225" s="80">
        <f xml:space="preserve"> 100 * AR225 / MAX(preexistscore)</f>
        <v>34.495244354743811</v>
      </c>
      <c r="AU225" s="78">
        <f>AA225*AL225*AS225</f>
        <v>36604.558868523411</v>
      </c>
      <c r="AV225" s="78">
        <f>100 * AU225 / MAX(UnmetNeedsMuliplic)</f>
        <v>12.435735033699268</v>
      </c>
      <c r="AW225" s="28">
        <f>IF(AV225&gt;0,LOG10(AV225),"")</f>
        <v>1.0946714600237584</v>
      </c>
      <c r="AX225" s="29">
        <f>RANK(AV225,UnmetNeedsMax100,0)</f>
        <v>36</v>
      </c>
      <c r="AY225" s="28">
        <f>IF(PERCENTRANK(UnmetNeedsMuliplic,AU225)&lt;0.95,AU225, PERCENTILE(UnmetNeedsMuliplic,0.95))</f>
        <v>36604.558868523411</v>
      </c>
      <c r="AZ225" s="28">
        <f xml:space="preserve"> 100 *AY225 / MAX(NeedsWinsor5High)</f>
        <v>71.400302632817258</v>
      </c>
      <c r="BA225" s="28">
        <v>0.47653040289878845</v>
      </c>
      <c r="BC225" s="34">
        <v>51394</v>
      </c>
      <c r="BD225" s="35">
        <v>8225.236328125</v>
      </c>
      <c r="BE225" s="35">
        <v>43.76031494140625</v>
      </c>
      <c r="BF225" s="33">
        <v>15</v>
      </c>
    </row>
    <row r="226" spans="1:58">
      <c r="A226" s="7">
        <v>225</v>
      </c>
      <c r="C226" s="11" t="s">
        <v>4</v>
      </c>
      <c r="D226" s="11" t="s">
        <v>8</v>
      </c>
      <c r="E226" s="11" t="s">
        <v>12</v>
      </c>
      <c r="F226" s="11" t="s">
        <v>22</v>
      </c>
      <c r="G226" s="11" t="s">
        <v>39</v>
      </c>
      <c r="H226" s="15" t="s">
        <v>265</v>
      </c>
      <c r="I226" s="11" t="s">
        <v>663</v>
      </c>
      <c r="J226" s="11">
        <v>72244000</v>
      </c>
      <c r="K226" s="11">
        <v>72244</v>
      </c>
      <c r="L226" s="12">
        <v>27270</v>
      </c>
      <c r="M226" s="12">
        <v>28888.103515625</v>
      </c>
      <c r="N226" s="13">
        <v>4.274</v>
      </c>
      <c r="P226" s="20">
        <v>27270</v>
      </c>
      <c r="Q226" s="20">
        <v>27270</v>
      </c>
      <c r="R226" s="20">
        <v>2327</v>
      </c>
      <c r="S226" s="20">
        <v>2327</v>
      </c>
      <c r="T226" s="20">
        <v>2027</v>
      </c>
      <c r="U226" s="20">
        <v>2027</v>
      </c>
      <c r="V226" s="21">
        <v>2.02376046217978E-3</v>
      </c>
      <c r="W226" s="21">
        <v>5.3003560751676559E-3</v>
      </c>
      <c r="X226" s="21">
        <v>4.3270722962915897E-3</v>
      </c>
      <c r="Y226" s="21">
        <v>3.637231420725584E-3</v>
      </c>
      <c r="Z226" s="51">
        <f>bv_affected*V226+bv_idpcumul*W226+bv_htotalimput*X226+bv_hpartialimput*Y226</f>
        <v>3.5186437722062691E-3</v>
      </c>
      <c r="AA226" s="51">
        <f>100 * Z226 / MAX(magnitudescore)</f>
        <v>8.1831495613021943</v>
      </c>
      <c r="AC226" s="23">
        <v>0.94398999214172363</v>
      </c>
      <c r="AD226" s="23">
        <v>0.94398719072341919</v>
      </c>
      <c r="AE226" s="23">
        <v>0.73444998264312744</v>
      </c>
      <c r="AF226" s="23">
        <v>0.94398999214172363</v>
      </c>
      <c r="AG226" s="23">
        <v>0.73444998264312744</v>
      </c>
      <c r="AH226" s="23">
        <v>3.1247958540916443E-3</v>
      </c>
      <c r="AI226" s="23">
        <v>7.0784497074782848E-3</v>
      </c>
      <c r="AJ226" s="23">
        <v>4.8327622935175896E-3</v>
      </c>
      <c r="AK226" s="76">
        <f>bv_rimputAffect*AH226+bv_ratioIDP*AI226+bv_rimputDamaged*AJ226</f>
        <v>5.1526137350592768E-3</v>
      </c>
      <c r="AL226" s="76">
        <f>100 * AK226 / MAX(intensityscore)</f>
        <v>78.235378652880016</v>
      </c>
      <c r="AN226" s="25">
        <v>0.38168999552726746</v>
      </c>
      <c r="AO226" s="25">
        <v>2.9669760260730982E-3</v>
      </c>
      <c r="AP226" s="25">
        <v>7.7195853791598479</v>
      </c>
      <c r="AQ226" s="25">
        <v>2.1592876873910427E-3</v>
      </c>
      <c r="AR226" s="80">
        <f>bv_poverty*AO226+bv_TotalUW_Pc*AQ226</f>
        <v>2.6304930641781539E-3</v>
      </c>
      <c r="AS226" s="80">
        <f xml:space="preserve"> 100 * AR226 / MAX(preexistscore)</f>
        <v>39.121603239978519</v>
      </c>
      <c r="AU226" s="78">
        <f>AA226*AL226*AS226</f>
        <v>25046.112205263311</v>
      </c>
      <c r="AV226" s="78">
        <f>100 * AU226 / MAX(UnmetNeedsMuliplic)</f>
        <v>8.5089623980358606</v>
      </c>
      <c r="AW226" s="28">
        <f>IF(AV226&gt;0,LOG10(AV226),"")</f>
        <v>0.92987660446984977</v>
      </c>
      <c r="AX226" s="29">
        <f>RANK(AV226,UnmetNeedsMax100,0)</f>
        <v>67</v>
      </c>
      <c r="AY226" s="28">
        <f>IF(PERCENTRANK(UnmetNeedsMuliplic,AU226)&lt;0.95,AU226, PERCENTILE(UnmetNeedsMuliplic,0.95))</f>
        <v>25046.112205263311</v>
      </c>
      <c r="AZ226" s="28">
        <f xml:space="preserve"> 100 *AY226 / MAX(NeedsWinsor5High)</f>
        <v>48.854570209534032</v>
      </c>
      <c r="BA226" s="28">
        <v>0.3705400824546814</v>
      </c>
      <c r="BC226" s="34">
        <v>27270</v>
      </c>
      <c r="BD226" s="35">
        <v>3856.83544921875</v>
      </c>
      <c r="BE226" s="35">
        <v>20.519329071044922</v>
      </c>
      <c r="BF226" s="33">
        <v>74</v>
      </c>
    </row>
    <row r="227" spans="1:58">
      <c r="A227" s="7">
        <v>226</v>
      </c>
      <c r="C227" s="11" t="s">
        <v>4</v>
      </c>
      <c r="D227" s="11" t="s">
        <v>8</v>
      </c>
      <c r="E227" s="11" t="s">
        <v>12</v>
      </c>
      <c r="F227" s="11" t="s">
        <v>22</v>
      </c>
      <c r="G227" s="11" t="s">
        <v>39</v>
      </c>
      <c r="H227" s="15" t="s">
        <v>266</v>
      </c>
      <c r="I227" s="11" t="s">
        <v>664</v>
      </c>
      <c r="J227" s="11">
        <v>72245000</v>
      </c>
      <c r="K227" s="11">
        <v>72245</v>
      </c>
      <c r="L227" s="12">
        <v>16105</v>
      </c>
      <c r="M227" s="12">
        <v>17060.61328125</v>
      </c>
      <c r="N227" s="13">
        <v>199.03100000000001</v>
      </c>
      <c r="P227" s="20">
        <v>16105</v>
      </c>
      <c r="Q227" s="20">
        <v>403</v>
      </c>
      <c r="R227" s="20">
        <v>0</v>
      </c>
      <c r="S227" s="20">
        <v>0</v>
      </c>
      <c r="T227" s="20">
        <v>2</v>
      </c>
      <c r="U227" s="20">
        <v>2</v>
      </c>
      <c r="V227" s="21">
        <v>1.1951837223023176E-3</v>
      </c>
      <c r="W227" s="21">
        <v>7.8329430834855884E-5</v>
      </c>
      <c r="X227" s="21">
        <v>0</v>
      </c>
      <c r="Y227" s="21">
        <v>3.5887828744307626E-6</v>
      </c>
      <c r="Z227" s="51">
        <f>bv_affected*V227+bv_idpcumul*W227+bv_htotalimput*X227+bv_hpartialimput*Y227</f>
        <v>4.2213711839353895E-4</v>
      </c>
      <c r="AA227" s="51">
        <f>100 * Z227 / MAX(magnitudescore)</f>
        <v>0.9817450696424056</v>
      </c>
      <c r="AC227" s="23">
        <v>0.94398999214172363</v>
      </c>
      <c r="AD227" s="23">
        <v>2.3621659725904465E-2</v>
      </c>
      <c r="AE227" s="23">
        <v>5.6999997468665242E-4</v>
      </c>
      <c r="AF227" s="23">
        <v>0.94398999214172363</v>
      </c>
      <c r="AG227" s="23">
        <v>5.6999997468665242E-4</v>
      </c>
      <c r="AH227" s="23">
        <v>3.1247958540916443E-3</v>
      </c>
      <c r="AI227" s="23">
        <v>1.771260576788336E-4</v>
      </c>
      <c r="AJ227" s="23">
        <v>3.7506629269046243E-6</v>
      </c>
      <c r="AK227" s="76">
        <f>bv_rimputAffect*AH227+bv_ratioIDP*AI227+bv_rimputDamaged*AJ227</f>
        <v>8.6704368433270233E-4</v>
      </c>
      <c r="AL227" s="76">
        <f>100 * AK227 / MAX(intensityscore)</f>
        <v>13.164870188270918</v>
      </c>
      <c r="AN227" s="25">
        <v>0.27312999963760376</v>
      </c>
      <c r="AO227" s="25">
        <v>2.1231109276413918E-3</v>
      </c>
      <c r="AP227" s="25">
        <v>4.2602187679907884</v>
      </c>
      <c r="AQ227" s="25">
        <v>1.1916491203010082E-3</v>
      </c>
      <c r="AR227" s="80">
        <f>bv_poverty*AO227+bv_TotalUW_Pc*AQ227</f>
        <v>1.735063938703388E-3</v>
      </c>
      <c r="AS227" s="80">
        <f xml:space="preserve"> 100 * AR227 / MAX(preexistscore)</f>
        <v>25.804471386110905</v>
      </c>
      <c r="AU227" s="78">
        <f>AA227*AL227*AS227</f>
        <v>333.51108775254721</v>
      </c>
      <c r="AV227" s="78">
        <f>100 * AU227 / MAX(UnmetNeedsMuliplic)</f>
        <v>0.11330434367446884</v>
      </c>
      <c r="AW227" s="28">
        <f>IF(AV227&gt;0,LOG10(AV227),"")</f>
        <v>-0.94575344055413979</v>
      </c>
      <c r="AX227" s="29">
        <f>RANK(AV227,UnmetNeedsMax100,0)</f>
        <v>323</v>
      </c>
      <c r="AY227" s="28">
        <f>IF(PERCENTRANK(UnmetNeedsMuliplic,AU227)&lt;0.95,AU227, PERCENTILE(UnmetNeedsMuliplic,0.95))</f>
        <v>333.51108775254721</v>
      </c>
      <c r="AZ227" s="28">
        <f xml:space="preserve"> 100 *AY227 / MAX(NeedsWinsor5High)</f>
        <v>0.65054171756209256</v>
      </c>
      <c r="BA227" s="28">
        <v>9.9999997764825821E-3</v>
      </c>
      <c r="BC227" s="34">
        <v>16105</v>
      </c>
      <c r="BD227" s="35">
        <v>43.987586975097656</v>
      </c>
      <c r="BE227" s="35">
        <v>0.23402494192123413</v>
      </c>
      <c r="BF227" s="33">
        <v>308</v>
      </c>
    </row>
    <row r="228" spans="1:58">
      <c r="A228" s="7">
        <v>227</v>
      </c>
      <c r="C228" s="11" t="s">
        <v>4</v>
      </c>
      <c r="D228" s="11" t="s">
        <v>8</v>
      </c>
      <c r="E228" s="11" t="s">
        <v>12</v>
      </c>
      <c r="F228" s="11" t="s">
        <v>22</v>
      </c>
      <c r="G228" s="11" t="s">
        <v>39</v>
      </c>
      <c r="H228" s="15" t="s">
        <v>267</v>
      </c>
      <c r="I228" s="11" t="s">
        <v>665</v>
      </c>
      <c r="J228" s="11">
        <v>72246000</v>
      </c>
      <c r="K228" s="11">
        <v>72246</v>
      </c>
      <c r="L228" s="12">
        <v>43641</v>
      </c>
      <c r="M228" s="12">
        <v>46230.5</v>
      </c>
      <c r="N228" s="13">
        <v>131.79300000000001</v>
      </c>
      <c r="P228" s="20">
        <v>43641</v>
      </c>
      <c r="Q228" s="20">
        <v>3454.39990234375</v>
      </c>
      <c r="R228" s="20">
        <v>5</v>
      </c>
      <c r="S228" s="20">
        <v>5</v>
      </c>
      <c r="T228" s="20">
        <v>55</v>
      </c>
      <c r="U228" s="20">
        <v>55</v>
      </c>
      <c r="V228" s="21">
        <v>3.2386844977736473E-3</v>
      </c>
      <c r="W228" s="21">
        <v>6.7141727777197957E-4</v>
      </c>
      <c r="X228" s="21">
        <v>9.2975342340650968E-6</v>
      </c>
      <c r="Y228" s="21">
        <v>9.8691532912198454E-5</v>
      </c>
      <c r="Z228" s="51">
        <f>bv_affected*V228+bv_idpcumul*W228+bv_htotalimput*X228+bv_hpartialimput*Y228</f>
        <v>1.2460493174811748E-3</v>
      </c>
      <c r="AA228" s="51">
        <f>100 * Z228 / MAX(magnitudescore)</f>
        <v>2.8978801452564973</v>
      </c>
      <c r="AC228" s="23">
        <v>0.94398999214172363</v>
      </c>
      <c r="AD228" s="23">
        <v>7.4721232056617737E-2</v>
      </c>
      <c r="AE228" s="23">
        <v>6.3200001604855061E-3</v>
      </c>
      <c r="AF228" s="23">
        <v>0.94398999214172363</v>
      </c>
      <c r="AG228" s="23">
        <v>6.3200001604855061E-3</v>
      </c>
      <c r="AH228" s="23">
        <v>3.1247958540916443E-3</v>
      </c>
      <c r="AI228" s="23">
        <v>5.602941382676363E-4</v>
      </c>
      <c r="AJ228" s="23">
        <v>4.158629963058047E-5</v>
      </c>
      <c r="AK228" s="76">
        <f>bv_rimputAffect*AH228+bv_ratioIDP*AI228+bv_rimputDamaged*AJ228</f>
        <v>1.0120203261492862E-3</v>
      </c>
      <c r="AL228" s="76">
        <f>100 * AK228 / MAX(intensityscore)</f>
        <v>15.366141824677197</v>
      </c>
      <c r="AN228" s="25">
        <v>0.33232998847961426</v>
      </c>
      <c r="AO228" s="25">
        <v>2.5832878891378641E-3</v>
      </c>
      <c r="AP228" s="25">
        <v>5.9760956175298805</v>
      </c>
      <c r="AQ228" s="25">
        <v>1.6716064419597387E-3</v>
      </c>
      <c r="AR228" s="80">
        <f>bv_poverty*AO228+bv_TotalUW_Pc*AQ228</f>
        <v>2.2034813982434571E-3</v>
      </c>
      <c r="AS228" s="80">
        <f xml:space="preserve"> 100 * AR228 / MAX(preexistscore)</f>
        <v>32.770937959376944</v>
      </c>
      <c r="AU228" s="78">
        <f>AA228*AL228*AS228</f>
        <v>1459.2648730326102</v>
      </c>
      <c r="AV228" s="78">
        <f>100 * AU228 / MAX(UnmetNeedsMuliplic)</f>
        <v>0.49575877611854363</v>
      </c>
      <c r="AW228" s="28">
        <f>IF(AV228&gt;0,LOG10(AV228),"")</f>
        <v>-0.30472958900138852</v>
      </c>
      <c r="AX228" s="29">
        <f>RANK(AV228,UnmetNeedsMax100,0)</f>
        <v>236</v>
      </c>
      <c r="AY228" s="28">
        <f>IF(PERCENTRANK(UnmetNeedsMuliplic,AU228)&lt;0.95,AU228, PERCENTILE(UnmetNeedsMuliplic,0.95))</f>
        <v>1459.2648730326102</v>
      </c>
      <c r="AZ228" s="28">
        <f xml:space="preserve"> 100 *AY228 / MAX(NeedsWinsor5High)</f>
        <v>2.8464201393658546</v>
      </c>
      <c r="BA228" s="28">
        <v>9.9999997764825821E-3</v>
      </c>
      <c r="BC228" s="34">
        <v>43641</v>
      </c>
      <c r="BD228" s="35">
        <v>145.03211975097656</v>
      </c>
      <c r="BE228" s="35">
        <v>0.7716071605682373</v>
      </c>
      <c r="BF228" s="33">
        <v>206</v>
      </c>
    </row>
    <row r="229" spans="1:58">
      <c r="A229" s="7">
        <v>228</v>
      </c>
      <c r="C229" s="11" t="s">
        <v>4</v>
      </c>
      <c r="D229" s="11" t="s">
        <v>8</v>
      </c>
      <c r="E229" s="11" t="s">
        <v>12</v>
      </c>
      <c r="F229" s="11" t="s">
        <v>22</v>
      </c>
      <c r="G229" s="11" t="s">
        <v>39</v>
      </c>
      <c r="H229" s="15" t="s">
        <v>268</v>
      </c>
      <c r="I229" s="11" t="s">
        <v>666</v>
      </c>
      <c r="J229" s="11">
        <v>72247000</v>
      </c>
      <c r="K229" s="11">
        <v>72247</v>
      </c>
      <c r="L229" s="12">
        <v>30626</v>
      </c>
      <c r="M229" s="12">
        <v>32443.236328125</v>
      </c>
      <c r="N229" s="13">
        <v>46.746000000000002</v>
      </c>
      <c r="P229" s="20">
        <v>30626</v>
      </c>
      <c r="Q229" s="20">
        <v>16068.599609375</v>
      </c>
      <c r="R229" s="20">
        <v>446</v>
      </c>
      <c r="S229" s="20">
        <v>446</v>
      </c>
      <c r="T229" s="20">
        <v>2359</v>
      </c>
      <c r="U229" s="20">
        <v>2359</v>
      </c>
      <c r="V229" s="21">
        <v>2.2728156764060259E-3</v>
      </c>
      <c r="W229" s="21">
        <v>3.1231867615133524E-3</v>
      </c>
      <c r="X229" s="21">
        <v>8.2934001693502069E-4</v>
      </c>
      <c r="Y229" s="21">
        <v>4.2329696007072926E-3</v>
      </c>
      <c r="Z229" s="51">
        <f>bv_affected*V229+bv_idpcumul*W229+bv_htotalimput*X229+bv_hpartialimput*Y229</f>
        <v>2.6101402264263013E-3</v>
      </c>
      <c r="AA229" s="51">
        <f>100 * Z229 / MAX(magnitudescore)</f>
        <v>6.0702842434728526</v>
      </c>
      <c r="AC229" s="23">
        <v>0.94398999214172363</v>
      </c>
      <c r="AD229" s="23">
        <v>0.49528348445892334</v>
      </c>
      <c r="AE229" s="23">
        <v>0.42131000757217407</v>
      </c>
      <c r="AF229" s="23">
        <v>0.94398999214172363</v>
      </c>
      <c r="AG229" s="23">
        <v>0.42131000757217407</v>
      </c>
      <c r="AH229" s="23">
        <v>3.1247958540916443E-3</v>
      </c>
      <c r="AI229" s="23">
        <v>3.7138632033020258E-3</v>
      </c>
      <c r="AJ229" s="23">
        <v>2.772266510874033E-3</v>
      </c>
      <c r="AK229" s="76">
        <f>bv_rimputAffect*AH229+bv_ratioIDP*AI229+bv_rimputDamaged*AJ229</f>
        <v>3.1818790559424086E-3</v>
      </c>
      <c r="AL229" s="76">
        <f>100 * AK229 / MAX(intensityscore)</f>
        <v>48.312473158141543</v>
      </c>
      <c r="AN229" s="25">
        <v>0.31505000591278076</v>
      </c>
      <c r="AO229" s="25">
        <v>2.4489660281687975E-3</v>
      </c>
      <c r="AP229" s="25">
        <v>5.897177419354839</v>
      </c>
      <c r="AQ229" s="25">
        <v>1.6495318850502372E-3</v>
      </c>
      <c r="AR229" s="80">
        <f>bv_poverty*AO229+bv_TotalUW_Pc*AQ229</f>
        <v>2.1159217641456055E-3</v>
      </c>
      <c r="AS229" s="80">
        <f xml:space="preserve"> 100 * AR229 / MAX(preexistscore)</f>
        <v>31.468720777487484</v>
      </c>
      <c r="AU229" s="78">
        <f>AA229*AL229*AS229</f>
        <v>9228.8457326225507</v>
      </c>
      <c r="AV229" s="78">
        <f>100 * AU229 / MAX(UnmetNeedsMuliplic)</f>
        <v>3.1353329679508808</v>
      </c>
      <c r="AW229" s="28">
        <f>IF(AV229&gt;0,LOG10(AV229),"")</f>
        <v>0.49628366907900379</v>
      </c>
      <c r="AX229" s="29">
        <f>RANK(AV229,UnmetNeedsMax100,0)</f>
        <v>139</v>
      </c>
      <c r="AY229" s="28">
        <f>IF(PERCENTRANK(UnmetNeedsMuliplic,AU229)&lt;0.95,AU229, PERCENTILE(UnmetNeedsMuliplic,0.95))</f>
        <v>9228.8457326225507</v>
      </c>
      <c r="AZ229" s="28">
        <f xml:space="preserve"> 100 *AY229 / MAX(NeedsWinsor5High)</f>
        <v>18.001647844675016</v>
      </c>
      <c r="BA229" s="28">
        <v>6.3236601650714874E-2</v>
      </c>
      <c r="BC229" s="34">
        <v>30626</v>
      </c>
      <c r="BD229" s="35">
        <v>610.15234375</v>
      </c>
      <c r="BE229" s="35">
        <v>3.2461628913879395</v>
      </c>
      <c r="BF229" s="33">
        <v>148</v>
      </c>
    </row>
    <row r="230" spans="1:58">
      <c r="A230" s="7">
        <v>229</v>
      </c>
      <c r="C230" s="11" t="s">
        <v>4</v>
      </c>
      <c r="D230" s="11" t="s">
        <v>8</v>
      </c>
      <c r="E230" s="11" t="s">
        <v>12</v>
      </c>
      <c r="F230" s="11" t="s">
        <v>22</v>
      </c>
      <c r="G230" s="11" t="s">
        <v>39</v>
      </c>
      <c r="H230" s="15" t="s">
        <v>269</v>
      </c>
      <c r="I230" s="11" t="s">
        <v>667</v>
      </c>
      <c r="J230" s="11">
        <v>72248000</v>
      </c>
      <c r="K230" s="11">
        <v>72248</v>
      </c>
      <c r="L230" s="12">
        <v>33024</v>
      </c>
      <c r="M230" s="12">
        <v>34983.5234375</v>
      </c>
      <c r="N230" s="13">
        <v>28.071999999999999</v>
      </c>
      <c r="P230" s="20">
        <v>33024</v>
      </c>
      <c r="Q230" s="20">
        <v>9472</v>
      </c>
      <c r="R230" s="20">
        <v>4131</v>
      </c>
      <c r="S230" s="20">
        <v>4131</v>
      </c>
      <c r="T230" s="20">
        <v>3240</v>
      </c>
      <c r="U230" s="20">
        <v>3240</v>
      </c>
      <c r="V230" s="21">
        <v>2.4507760535925627E-3</v>
      </c>
      <c r="W230" s="21">
        <v>1.8410331103950739E-3</v>
      </c>
      <c r="X230" s="21">
        <v>7.6816226355731487E-3</v>
      </c>
      <c r="Y230" s="21">
        <v>5.8138282038271427E-3</v>
      </c>
      <c r="Z230" s="51">
        <f>bv_affected*V230+bv_idpcumul*W230+bv_htotalimput*X230+bv_hpartialimput*Y230</f>
        <v>4.4266048326157027E-3</v>
      </c>
      <c r="AA230" s="51">
        <f>100 * Z230 / MAX(magnitudescore)</f>
        <v>10.294753245613256</v>
      </c>
      <c r="AC230" s="23">
        <v>0.94398999214172363</v>
      </c>
      <c r="AD230" s="23">
        <v>0.27075603604316711</v>
      </c>
      <c r="AE230" s="23">
        <v>1.026729941368103</v>
      </c>
      <c r="AF230" s="23">
        <v>0.94398999214172363</v>
      </c>
      <c r="AG230" s="23">
        <v>1</v>
      </c>
      <c r="AH230" s="23">
        <v>3.1247958540916443E-3</v>
      </c>
      <c r="AI230" s="23">
        <v>2.0302531775087118E-3</v>
      </c>
      <c r="AJ230" s="23">
        <v>6.580110639333725E-3</v>
      </c>
      <c r="AK230" s="76">
        <f>bv_rimputAffect*AH230+bv_ratioIDP*AI230+bv_rimputDamaged*AJ230</f>
        <v>4.1492037368705496E-3</v>
      </c>
      <c r="AL230" s="76">
        <f>100 * AK230 / MAX(intensityscore)</f>
        <v>62.999972859071256</v>
      </c>
      <c r="AN230" s="25">
        <v>0.38828998804092407</v>
      </c>
      <c r="AO230" s="25">
        <v>3.0182795599102974E-3</v>
      </c>
      <c r="AP230" s="25">
        <v>14.091019712825506</v>
      </c>
      <c r="AQ230" s="25">
        <v>3.9414763450622559E-3</v>
      </c>
      <c r="AR230" s="80">
        <f>bv_poverty*AO230+bv_TotalUW_Pc*AQ230</f>
        <v>3.4028833406046033E-3</v>
      </c>
      <c r="AS230" s="80">
        <f xml:space="preserve"> 100 * AR230 / MAX(preexistscore)</f>
        <v>50.608858748182513</v>
      </c>
      <c r="AU230" s="78">
        <f>AA230*AL230*AS230</f>
        <v>32823.345769263062</v>
      </c>
      <c r="AV230" s="78">
        <f>100 * AU230 / MAX(UnmetNeedsMuliplic)</f>
        <v>11.151136457405832</v>
      </c>
      <c r="AW230" s="28">
        <f>IF(AV230&gt;0,LOG10(AV230),"")</f>
        <v>1.0473191303464406</v>
      </c>
      <c r="AX230" s="29">
        <f>RANK(AV230,UnmetNeedsMax100,0)</f>
        <v>44</v>
      </c>
      <c r="AY230" s="28">
        <f>IF(PERCENTRANK(UnmetNeedsMuliplic,AU230)&lt;0.95,AU230, PERCENTILE(UnmetNeedsMuliplic,0.95))</f>
        <v>32823.345769263062</v>
      </c>
      <c r="AZ230" s="28">
        <f xml:space="preserve"> 100 *AY230 / MAX(NeedsWinsor5High)</f>
        <v>64.024725165101358</v>
      </c>
      <c r="BA230" s="28">
        <v>0.54318714141845703</v>
      </c>
      <c r="BC230" s="34">
        <v>33024</v>
      </c>
      <c r="BD230" s="35">
        <v>6965.22802734375</v>
      </c>
      <c r="BE230" s="35">
        <v>37.056751251220703</v>
      </c>
      <c r="BF230" s="33">
        <v>27</v>
      </c>
    </row>
    <row r="231" spans="1:58">
      <c r="A231" s="7">
        <v>230</v>
      </c>
      <c r="C231" s="11" t="s">
        <v>4</v>
      </c>
      <c r="D231" s="11" t="s">
        <v>8</v>
      </c>
      <c r="E231" s="11" t="s">
        <v>12</v>
      </c>
      <c r="F231" s="11" t="s">
        <v>22</v>
      </c>
      <c r="G231" s="11" t="s">
        <v>39</v>
      </c>
      <c r="H231" s="15" t="s">
        <v>270</v>
      </c>
      <c r="I231" s="11" t="s">
        <v>668</v>
      </c>
      <c r="J231" s="11">
        <v>72249000</v>
      </c>
      <c r="K231" s="11">
        <v>72249</v>
      </c>
      <c r="L231" s="12">
        <v>22292</v>
      </c>
      <c r="M231" s="12">
        <v>23614.7265625</v>
      </c>
      <c r="N231" s="13">
        <v>38.457000000000001</v>
      </c>
      <c r="P231" s="20">
        <v>22292</v>
      </c>
      <c r="Q231" s="20">
        <v>22292</v>
      </c>
      <c r="R231" s="20">
        <v>2175</v>
      </c>
      <c r="S231" s="20">
        <v>2175</v>
      </c>
      <c r="T231" s="20">
        <v>2647</v>
      </c>
      <c r="U231" s="20">
        <v>2647</v>
      </c>
      <c r="V231" s="21">
        <v>1.6543332021683455E-3</v>
      </c>
      <c r="W231" s="21">
        <v>4.3328031897544861E-3</v>
      </c>
      <c r="X231" s="21">
        <v>4.0444275364279747E-3</v>
      </c>
      <c r="Y231" s="21">
        <v>4.7497539781033993E-3</v>
      </c>
      <c r="Z231" s="51">
        <f>bv_affected*V231+bv_idpcumul*W231+bv_htotalimput*X231+bv_hpartialimput*Y231</f>
        <v>3.4639956238446757E-3</v>
      </c>
      <c r="AA231" s="51">
        <f>100 * Z231 / MAX(magnitudescore)</f>
        <v>8.0560568516555016</v>
      </c>
      <c r="AC231" s="23">
        <v>0.94398999214172363</v>
      </c>
      <c r="AD231" s="23">
        <v>0.94398719072341919</v>
      </c>
      <c r="AE231" s="23">
        <v>0.9950299859046936</v>
      </c>
      <c r="AF231" s="23">
        <v>0.94398999214172363</v>
      </c>
      <c r="AG231" s="23">
        <v>0.9950299859046936</v>
      </c>
      <c r="AH231" s="23">
        <v>3.1247958540916443E-3</v>
      </c>
      <c r="AI231" s="23">
        <v>7.0784497074782848E-3</v>
      </c>
      <c r="AJ231" s="23">
        <v>6.5474072471261024E-3</v>
      </c>
      <c r="AK231" s="76">
        <f>bv_rimputAffect*AH231+bv_ratioIDP*AI231+bv_rimputDamaged*AJ231</f>
        <v>5.8448159028310336E-3</v>
      </c>
      <c r="AL231" s="76">
        <f>100 * AK231 / MAX(intensityscore)</f>
        <v>88.745520007255138</v>
      </c>
      <c r="AN231" s="25">
        <v>0.39581999182701111</v>
      </c>
      <c r="AO231" s="25">
        <v>3.0768122524023056E-3</v>
      </c>
      <c r="AP231" s="25">
        <v>6.9166127989657404</v>
      </c>
      <c r="AQ231" s="25">
        <v>1.9346837652847171E-3</v>
      </c>
      <c r="AR231" s="80">
        <f>bv_poverty*AO231+bv_TotalUW_Pc*AQ231</f>
        <v>2.6010015246691184E-3</v>
      </c>
      <c r="AS231" s="80">
        <f xml:space="preserve"> 100 * AR231 / MAX(preexistscore)</f>
        <v>38.682994857648836</v>
      </c>
      <c r="AU231" s="78">
        <f>AA231*AL231*AS231</f>
        <v>27655.979900772694</v>
      </c>
      <c r="AV231" s="78">
        <f>100 * AU231 / MAX(UnmetNeedsMuliplic)</f>
        <v>9.3956176163364127</v>
      </c>
      <c r="AW231" s="28">
        <f>IF(AV231&gt;0,LOG10(AV231),"")</f>
        <v>0.9729253335105994</v>
      </c>
      <c r="AX231" s="29">
        <f>RANK(AV231,UnmetNeedsMax100,0)</f>
        <v>60</v>
      </c>
      <c r="AY231" s="28">
        <f>IF(PERCENTRANK(UnmetNeedsMuliplic,AU231)&lt;0.95,AU231, PERCENTILE(UnmetNeedsMuliplic,0.95))</f>
        <v>27655.979900772694</v>
      </c>
      <c r="AZ231" s="28">
        <f xml:space="preserve"> 100 *AY231 / MAX(NeedsWinsor5High)</f>
        <v>53.945338929362073</v>
      </c>
      <c r="BA231" s="28">
        <v>0.42367631196975708</v>
      </c>
      <c r="BC231" s="34">
        <v>22292</v>
      </c>
      <c r="BD231" s="35">
        <v>3738.3583984375</v>
      </c>
      <c r="BE231" s="35">
        <v>19.889001846313477</v>
      </c>
      <c r="BF231" s="33">
        <v>77</v>
      </c>
    </row>
    <row r="232" spans="1:58">
      <c r="A232" s="7">
        <v>231</v>
      </c>
      <c r="C232" s="11" t="s">
        <v>4</v>
      </c>
      <c r="D232" s="11" t="s">
        <v>8</v>
      </c>
      <c r="E232" s="11" t="s">
        <v>12</v>
      </c>
      <c r="F232" s="11" t="s">
        <v>22</v>
      </c>
      <c r="G232" s="11" t="s">
        <v>39</v>
      </c>
      <c r="H232" s="15" t="s">
        <v>170</v>
      </c>
      <c r="I232" s="11" t="s">
        <v>669</v>
      </c>
      <c r="J232" s="11">
        <v>72250000</v>
      </c>
      <c r="K232" s="11">
        <v>72250</v>
      </c>
      <c r="L232" s="12">
        <v>200772</v>
      </c>
      <c r="M232" s="12">
        <v>212685.078125</v>
      </c>
      <c r="N232" s="13">
        <v>101.557</v>
      </c>
      <c r="P232" s="20">
        <v>200772</v>
      </c>
      <c r="Q232" s="20">
        <v>6653.7998046875</v>
      </c>
      <c r="R232" s="20">
        <v>30</v>
      </c>
      <c r="S232" s="20">
        <v>30</v>
      </c>
      <c r="T232" s="20">
        <v>1027</v>
      </c>
      <c r="U232" s="20">
        <v>1027</v>
      </c>
      <c r="V232" s="21">
        <v>1.4899685978889465E-2</v>
      </c>
      <c r="W232" s="21">
        <v>1.2932713143527508E-3</v>
      </c>
      <c r="X232" s="21">
        <v>5.5785203585401177E-5</v>
      </c>
      <c r="Y232" s="21">
        <v>1.8428399926051497E-3</v>
      </c>
      <c r="Z232" s="51">
        <f>bv_affected*V232+bv_idpcumul*W232+bv_htotalimput*X232+bv_hpartialimput*Y232</f>
        <v>5.8066639488883083E-3</v>
      </c>
      <c r="AA232" s="51">
        <f>100 * Z232 / MAX(magnitudescore)</f>
        <v>13.504293876325116</v>
      </c>
      <c r="AC232" s="23">
        <v>0.94398999214172363</v>
      </c>
      <c r="AD232" s="23">
        <v>3.1284753233194351E-2</v>
      </c>
      <c r="AE232" s="23">
        <v>2.4219999089837074E-2</v>
      </c>
      <c r="AF232" s="23">
        <v>0.94398999214172363</v>
      </c>
      <c r="AG232" s="23">
        <v>2.4219999089837074E-2</v>
      </c>
      <c r="AH232" s="23">
        <v>3.1247958540916443E-3</v>
      </c>
      <c r="AI232" s="23">
        <v>2.3458745272364467E-4</v>
      </c>
      <c r="AJ232" s="23">
        <v>1.5937027637846768E-4</v>
      </c>
      <c r="AK232" s="76">
        <f>bv_rimputAffect*AH232+bv_ratioIDP*AI232+bv_rimputDamaged*AJ232</f>
        <v>9.4931800450576696E-4</v>
      </c>
      <c r="AL232" s="76">
        <f>100 * AK232 / MAX(intensityscore)</f>
        <v>14.41409299500901</v>
      </c>
      <c r="AN232" s="25">
        <v>5.0870001316070557E-2</v>
      </c>
      <c r="AO232" s="25">
        <v>3.954258281737566E-4</v>
      </c>
      <c r="AP232" s="25">
        <v>2.5313370473537602</v>
      </c>
      <c r="AQ232" s="25">
        <v>7.0805416908115149E-4</v>
      </c>
      <c r="AR232" s="80">
        <f>bv_poverty*AO232+bv_TotalUW_Pc*AQ232</f>
        <v>5.2566679499577737E-4</v>
      </c>
      <c r="AS232" s="80">
        <f xml:space="preserve"> 100 * AR232 / MAX(preexistscore)</f>
        <v>7.8178985036332111</v>
      </c>
      <c r="AU232" s="78">
        <f>AA232*AL232*AS232</f>
        <v>1521.7707347431806</v>
      </c>
      <c r="AV232" s="78">
        <f>100 * AU232 / MAX(UnmetNeedsMuliplic)</f>
        <v>0.5169940090598184</v>
      </c>
      <c r="AW232" s="28">
        <f>IF(AV232&gt;0,LOG10(AV232),"")</f>
        <v>-0.28651448949278335</v>
      </c>
      <c r="AX232" s="29">
        <f>RANK(AV232,UnmetNeedsMax100,0)</f>
        <v>229</v>
      </c>
      <c r="AY232" s="28">
        <f>IF(PERCENTRANK(UnmetNeedsMuliplic,AU232)&lt;0.95,AU232, PERCENTILE(UnmetNeedsMuliplic,0.95))</f>
        <v>1521.7707347431806</v>
      </c>
      <c r="AZ232" s="28">
        <f xml:space="preserve"> 100 *AY232 / MAX(NeedsWinsor5High)</f>
        <v>2.9683431342171174</v>
      </c>
      <c r="BA232" s="28">
        <v>9.9999997764825821E-3</v>
      </c>
      <c r="BC232" s="34">
        <v>200772</v>
      </c>
      <c r="BD232" s="35">
        <v>102.13271331787109</v>
      </c>
      <c r="BE232" s="35">
        <v>0.54337155818939209</v>
      </c>
      <c r="BF232" s="33">
        <v>241</v>
      </c>
    </row>
    <row r="233" spans="1:58">
      <c r="A233" s="7">
        <v>232</v>
      </c>
      <c r="C233" s="11" t="s">
        <v>4</v>
      </c>
      <c r="D233" s="11" t="s">
        <v>8</v>
      </c>
      <c r="E233" s="11" t="s">
        <v>12</v>
      </c>
      <c r="F233" s="11" t="s">
        <v>22</v>
      </c>
      <c r="G233" s="11" t="s">
        <v>39</v>
      </c>
      <c r="H233" s="15" t="s">
        <v>271</v>
      </c>
      <c r="I233" s="11" t="s">
        <v>670</v>
      </c>
      <c r="J233" s="11">
        <v>72251000</v>
      </c>
      <c r="K233" s="11">
        <v>72251</v>
      </c>
      <c r="L233" s="12">
        <v>157078</v>
      </c>
      <c r="M233" s="12">
        <v>166398.4375</v>
      </c>
      <c r="N233" s="13">
        <v>94.162000000000006</v>
      </c>
      <c r="P233" s="20">
        <v>157078</v>
      </c>
      <c r="Q233" s="20">
        <v>860.20001220703125</v>
      </c>
      <c r="R233" s="20">
        <v>0</v>
      </c>
      <c r="S233" s="20">
        <v>0</v>
      </c>
      <c r="T233" s="20">
        <v>0</v>
      </c>
      <c r="U233" s="20">
        <v>0</v>
      </c>
      <c r="V233" s="21">
        <v>1.1657067574560642E-2</v>
      </c>
      <c r="W233" s="21">
        <v>1.671934878686443E-4</v>
      </c>
      <c r="X233" s="21">
        <v>0</v>
      </c>
      <c r="Y233" s="21">
        <v>0</v>
      </c>
      <c r="Z233" s="51">
        <f>bv_affected*V233+bv_idpcumul*W233+bv_htotalimput*X233+bv_hpartialimput*Y233</f>
        <v>4.008692853745016E-3</v>
      </c>
      <c r="AA233" s="51">
        <f>100 * Z233 / MAX(magnitudescore)</f>
        <v>9.3228343905214608</v>
      </c>
      <c r="AC233" s="23">
        <v>0.94398999214172363</v>
      </c>
      <c r="AD233" s="23">
        <v>5.1695196889340878E-3</v>
      </c>
      <c r="AE233" s="23">
        <v>0</v>
      </c>
      <c r="AF233" s="23">
        <v>0.94398999214172363</v>
      </c>
      <c r="AG233" s="23">
        <v>0</v>
      </c>
      <c r="AH233" s="23">
        <v>3.1247958540916443E-3</v>
      </c>
      <c r="AI233" s="23">
        <v>3.8763435441069305E-5</v>
      </c>
      <c r="AJ233" s="23">
        <v>0</v>
      </c>
      <c r="AK233" s="76">
        <f>bv_rimputAffect*AH233+bv_ratioIDP*AI233+bv_rimputDamaged*AJ233</f>
        <v>8.1869379408162771E-4</v>
      </c>
      <c r="AL233" s="76">
        <f>100 * AK233 / MAX(intensityscore)</f>
        <v>12.430743361359742</v>
      </c>
      <c r="AN233" s="25">
        <v>0.16453999280929565</v>
      </c>
      <c r="AO233" s="25">
        <v>1.2790124164894223E-3</v>
      </c>
      <c r="AP233" s="25">
        <v>1.6879482245933182</v>
      </c>
      <c r="AQ233" s="25">
        <v>4.7214527148753405E-4</v>
      </c>
      <c r="AR233" s="80">
        <f>bv_poverty*AO233+bv_TotalUW_Pc*AQ233</f>
        <v>9.4287156388163569E-4</v>
      </c>
      <c r="AS233" s="80">
        <f xml:space="preserve"> 100 * AR233 / MAX(preexistscore)</f>
        <v>14.022712217247349</v>
      </c>
      <c r="AU233" s="78">
        <f>AA233*AL233*AS233</f>
        <v>1625.0887773711124</v>
      </c>
      <c r="AV233" s="78">
        <f>100 * AU233 / MAX(UnmetNeedsMuliplic)</f>
        <v>0.55209444031856658</v>
      </c>
      <c r="AW233" s="28">
        <f>IF(AV233&gt;0,LOG10(AV233),"")</f>
        <v>-0.25798662625440083</v>
      </c>
      <c r="AX233" s="29">
        <f>RANK(AV233,UnmetNeedsMax100,0)</f>
        <v>219</v>
      </c>
      <c r="AY233" s="28">
        <f>IF(PERCENTRANK(UnmetNeedsMuliplic,AU233)&lt;0.95,AU233, PERCENTILE(UnmetNeedsMuliplic,0.95))</f>
        <v>1625.0887773711124</v>
      </c>
      <c r="AZ233" s="28">
        <f xml:space="preserve"> 100 *AY233 / MAX(NeedsWinsor5High)</f>
        <v>3.1698737560601837</v>
      </c>
      <c r="BA233" s="28">
        <v>9.9999997764825821E-3</v>
      </c>
      <c r="BC233" s="34">
        <v>157078</v>
      </c>
      <c r="BD233" s="35">
        <v>258.45611572265625</v>
      </c>
      <c r="BE233" s="35">
        <v>1.3750511407852173</v>
      </c>
      <c r="BF233" s="33">
        <v>174</v>
      </c>
    </row>
    <row r="234" spans="1:58">
      <c r="A234" s="7">
        <v>233</v>
      </c>
      <c r="C234" s="11" t="s">
        <v>4</v>
      </c>
      <c r="D234" s="11" t="s">
        <v>8</v>
      </c>
      <c r="E234" s="11" t="s">
        <v>12</v>
      </c>
      <c r="F234" s="11" t="s">
        <v>22</v>
      </c>
      <c r="G234" s="11" t="s">
        <v>39</v>
      </c>
      <c r="H234" s="15" t="s">
        <v>272</v>
      </c>
      <c r="I234" s="11" t="s">
        <v>671</v>
      </c>
      <c r="J234" s="11">
        <v>72252000</v>
      </c>
      <c r="K234" s="11">
        <v>72252</v>
      </c>
      <c r="L234" s="12">
        <v>58914</v>
      </c>
      <c r="M234" s="12">
        <v>62409.7421875</v>
      </c>
      <c r="N234" s="13">
        <v>53.167999999999999</v>
      </c>
      <c r="P234" s="20">
        <v>58914</v>
      </c>
      <c r="Q234" s="20">
        <v>23689.599609375</v>
      </c>
      <c r="R234" s="20">
        <v>577</v>
      </c>
      <c r="S234" s="20">
        <v>577</v>
      </c>
      <c r="T234" s="20">
        <v>4297</v>
      </c>
      <c r="U234" s="20">
        <v>4297</v>
      </c>
      <c r="V234" s="21">
        <v>4.3721240945160389E-3</v>
      </c>
      <c r="W234" s="21">
        <v>4.604448564350605E-3</v>
      </c>
      <c r="X234" s="21">
        <v>1.0729354107752442E-3</v>
      </c>
      <c r="Y234" s="21">
        <v>7.7105001546442509E-3</v>
      </c>
      <c r="Z234" s="51">
        <f>bv_affected*V234+bv_idpcumul*W234+bv_htotalimput*X234+bv_hpartialimput*Y234</f>
        <v>4.5544824750046245E-3</v>
      </c>
      <c r="AA234" s="51">
        <f>100 * Z234 / MAX(magnitudescore)</f>
        <v>10.592152454217747</v>
      </c>
      <c r="AC234" s="23">
        <v>0.94398999214172363</v>
      </c>
      <c r="AD234" s="23">
        <v>0.3795817494392395</v>
      </c>
      <c r="AE234" s="23">
        <v>0.3805600106716156</v>
      </c>
      <c r="AF234" s="23">
        <v>0.94398999214172363</v>
      </c>
      <c r="AG234" s="23">
        <v>0.3805600106716156</v>
      </c>
      <c r="AH234" s="23">
        <v>3.1247958540916443E-3</v>
      </c>
      <c r="AI234" s="23">
        <v>2.8462782502174377E-3</v>
      </c>
      <c r="AJ234" s="23">
        <v>2.5041268672794104E-3</v>
      </c>
      <c r="AK234" s="76">
        <f>bv_rimputAffect*AH234+bv_ratioIDP*AI234+bv_rimputDamaged*AJ234</f>
        <v>2.7799535752041265E-3</v>
      </c>
      <c r="AL234" s="76">
        <f>100 * AK234 / MAX(intensityscore)</f>
        <v>42.209785514034913</v>
      </c>
      <c r="AN234" s="25">
        <v>0.39182001352310181</v>
      </c>
      <c r="AO234" s="25">
        <v>3.0457193497568369E-3</v>
      </c>
      <c r="AP234" s="25">
        <v>12.209146830703396</v>
      </c>
      <c r="AQ234" s="25">
        <v>3.4150874707847834E-3</v>
      </c>
      <c r="AR234" s="80">
        <f>bv_poverty*AO234+bv_TotalUW_Pc*AQ234</f>
        <v>3.1995981089770796E-3</v>
      </c>
      <c r="AS234" s="80">
        <f xml:space="preserve"> 100 * AR234 / MAX(preexistscore)</f>
        <v>47.585530428263972</v>
      </c>
      <c r="AU234" s="78">
        <f>AA234*AL234*AS234</f>
        <v>21275.132964727047</v>
      </c>
      <c r="AV234" s="78">
        <f>100 * AU234 / MAX(UnmetNeedsMuliplic)</f>
        <v>7.227840589647812</v>
      </c>
      <c r="AW234" s="28">
        <f>IF(AV234&gt;0,LOG10(AV234),"")</f>
        <v>0.85900856561001282</v>
      </c>
      <c r="AX234" s="29">
        <f>RANK(AV234,UnmetNeedsMax100,0)</f>
        <v>79</v>
      </c>
      <c r="AY234" s="28">
        <f>IF(PERCENTRANK(UnmetNeedsMuliplic,AU234)&lt;0.95,AU234, PERCENTILE(UnmetNeedsMuliplic,0.95))</f>
        <v>21275.132964727047</v>
      </c>
      <c r="AZ234" s="28">
        <f xml:space="preserve"> 100 *AY234 / MAX(NeedsWinsor5High)</f>
        <v>41.498954752906016</v>
      </c>
      <c r="BA234" s="28">
        <v>4.252861812710762E-2</v>
      </c>
      <c r="BC234" s="34">
        <v>58914</v>
      </c>
      <c r="BD234" s="35">
        <v>981.7171630859375</v>
      </c>
      <c r="BE234" s="35">
        <v>5.2229804992675781</v>
      </c>
      <c r="BF234" s="33">
        <v>133</v>
      </c>
    </row>
    <row r="235" spans="1:58">
      <c r="A235" s="7">
        <v>234</v>
      </c>
      <c r="C235" s="11" t="s">
        <v>4</v>
      </c>
      <c r="D235" s="11" t="s">
        <v>8</v>
      </c>
      <c r="E235" s="11" t="s">
        <v>12</v>
      </c>
      <c r="F235" s="11" t="s">
        <v>22</v>
      </c>
      <c r="G235" s="11" t="s">
        <v>39</v>
      </c>
      <c r="H235" s="15" t="s">
        <v>273</v>
      </c>
      <c r="I235" s="11" t="s">
        <v>672</v>
      </c>
      <c r="J235" s="11">
        <v>72253000</v>
      </c>
      <c r="K235" s="11">
        <v>72253</v>
      </c>
      <c r="L235" s="12">
        <v>9859</v>
      </c>
      <c r="M235" s="12">
        <v>10443.9970703125</v>
      </c>
      <c r="N235" s="13">
        <v>51.12</v>
      </c>
      <c r="P235" s="20">
        <v>9859</v>
      </c>
      <c r="Q235" s="20">
        <v>6900</v>
      </c>
      <c r="R235" s="20">
        <v>1361</v>
      </c>
      <c r="S235" s="20">
        <v>1361</v>
      </c>
      <c r="T235" s="20">
        <v>136</v>
      </c>
      <c r="U235" s="20">
        <v>136</v>
      </c>
      <c r="V235" s="21">
        <v>7.3165580397471786E-4</v>
      </c>
      <c r="W235" s="21">
        <v>1.3411241816356778E-3</v>
      </c>
      <c r="X235" s="21">
        <v>2.5307887699455023E-3</v>
      </c>
      <c r="Y235" s="21">
        <v>2.4403723364230245E-4</v>
      </c>
      <c r="Z235" s="51">
        <f>bv_affected*V235+bv_idpcumul*W235+bv_htotalimput*X235+bv_hpartialimput*Y235</f>
        <v>1.1095817069130135E-3</v>
      </c>
      <c r="AA235" s="51">
        <f>100 * Z235 / MAX(magnitudescore)</f>
        <v>2.5805036388951872</v>
      </c>
      <c r="AC235" s="23">
        <v>0.94398999214172363</v>
      </c>
      <c r="AD235" s="23">
        <v>0.66066658496856689</v>
      </c>
      <c r="AE235" s="23">
        <v>0.69846999645233154</v>
      </c>
      <c r="AF235" s="23">
        <v>0.94398999214172363</v>
      </c>
      <c r="AG235" s="23">
        <v>0.69846999645233154</v>
      </c>
      <c r="AH235" s="23">
        <v>3.1247958540916443E-3</v>
      </c>
      <c r="AI235" s="23">
        <v>4.953981377184391E-3</v>
      </c>
      <c r="AJ235" s="23">
        <v>4.5960098505020142E-3</v>
      </c>
      <c r="AK235" s="76">
        <f>bv_rimputAffect*AH235+bv_ratioIDP*AI235+bv_rimputDamaged*AJ235</f>
        <v>4.3379042440094056E-3</v>
      </c>
      <c r="AL235" s="76">
        <f>100 * AK235 / MAX(intensityscore)</f>
        <v>65.865131473144828</v>
      </c>
      <c r="AN235" s="25">
        <v>0.300819993019104</v>
      </c>
      <c r="AO235" s="25">
        <v>2.3383523803204298E-3</v>
      </c>
      <c r="AP235" s="25">
        <v>3.3879781420765025</v>
      </c>
      <c r="AQ235" s="25">
        <v>9.4766996335238218E-4</v>
      </c>
      <c r="AR235" s="80">
        <f>bv_poverty*AO235+bv_TotalUW_Pc*AQ235</f>
        <v>1.7589940854115414E-3</v>
      </c>
      <c r="AS235" s="80">
        <f xml:space="preserve"> 100 * AR235 / MAX(preexistscore)</f>
        <v>26.160368809958833</v>
      </c>
      <c r="AU235" s="78">
        <f>AA235*AL235*AS235</f>
        <v>4446.3526162052403</v>
      </c>
      <c r="AV235" s="78">
        <f>100 * AU235 / MAX(UnmetNeedsMuliplic)</f>
        <v>1.5105676645394961</v>
      </c>
      <c r="AW235" s="28">
        <f>IF(AV235&gt;0,LOG10(AV235),"")</f>
        <v>0.17914018388135911</v>
      </c>
      <c r="AX235" s="29">
        <f>RANK(AV235,UnmetNeedsMax100,0)</f>
        <v>168</v>
      </c>
      <c r="AY235" s="28">
        <f>IF(PERCENTRANK(UnmetNeedsMuliplic,AU235)&lt;0.95,AU235, PERCENTILE(UnmetNeedsMuliplic,0.95))</f>
        <v>4446.3526162052403</v>
      </c>
      <c r="AZ235" s="28">
        <f xml:space="preserve"> 100 *AY235 / MAX(NeedsWinsor5High)</f>
        <v>8.6729886173350135</v>
      </c>
      <c r="BA235" s="28">
        <v>0.59944480657577515</v>
      </c>
      <c r="BC235" s="34">
        <v>9859</v>
      </c>
      <c r="BD235" s="35">
        <v>1777.823974609375</v>
      </c>
      <c r="BE235" s="35">
        <v>9.4584684371948242</v>
      </c>
      <c r="BF235" s="33">
        <v>111</v>
      </c>
    </row>
    <row r="236" spans="1:58">
      <c r="A236" s="7">
        <v>235</v>
      </c>
      <c r="C236" s="11" t="s">
        <v>4</v>
      </c>
      <c r="D236" s="11" t="s">
        <v>8</v>
      </c>
      <c r="E236" s="11" t="s">
        <v>12</v>
      </c>
      <c r="F236" s="11" t="s">
        <v>23</v>
      </c>
      <c r="G236" s="11" t="s">
        <v>40</v>
      </c>
      <c r="H236" s="15" t="s">
        <v>274</v>
      </c>
      <c r="I236" s="11" t="s">
        <v>673</v>
      </c>
      <c r="J236" s="11">
        <v>74601000</v>
      </c>
      <c r="K236" s="11">
        <v>74601</v>
      </c>
      <c r="L236" s="12">
        <v>22206</v>
      </c>
      <c r="M236" s="12">
        <v>23090.177734375</v>
      </c>
      <c r="N236" s="13">
        <v>201.99</v>
      </c>
      <c r="P236" s="20">
        <v>22206</v>
      </c>
      <c r="Q236" s="20">
        <v>1482</v>
      </c>
      <c r="R236" s="20">
        <v>0</v>
      </c>
      <c r="S236" s="20">
        <v>0</v>
      </c>
      <c r="T236" s="20">
        <v>0</v>
      </c>
      <c r="U236" s="20">
        <v>0</v>
      </c>
      <c r="V236" s="21">
        <v>1.6479509649798274E-3</v>
      </c>
      <c r="W236" s="21">
        <v>2.8805015608668327E-4</v>
      </c>
      <c r="X236" s="21">
        <v>0</v>
      </c>
      <c r="Y236" s="21">
        <v>0</v>
      </c>
      <c r="Z236" s="51">
        <f>bv_affected*V236+bv_idpcumul*W236+bv_htotalimput*X236+bv_hpartialimput*Y236</f>
        <v>6.1067799549782654E-4</v>
      </c>
      <c r="AA236" s="51">
        <f>100 * Z236 / MAX(magnitudescore)</f>
        <v>1.4202260002641705</v>
      </c>
      <c r="AC236" s="23">
        <v>0.96170997619628906</v>
      </c>
      <c r="AD236" s="23">
        <v>6.4183138310909271E-2</v>
      </c>
      <c r="AE236" s="23">
        <v>0</v>
      </c>
      <c r="AF236" s="23">
        <v>0.96170997619628906</v>
      </c>
      <c r="AG236" s="23">
        <v>0</v>
      </c>
      <c r="AH236" s="23">
        <v>3.18345264531672E-3</v>
      </c>
      <c r="AI236" s="23">
        <v>4.8127464833669364E-4</v>
      </c>
      <c r="AJ236" s="23">
        <v>0</v>
      </c>
      <c r="AK236" s="76">
        <f>bv_rimputAffect*AH236+bv_ratioIDP*AI236+bv_rimputDamaged*AJ236</f>
        <v>9.8360556042462123E-4</v>
      </c>
      <c r="AL236" s="76">
        <f>100 * AK236 / MAX(intensityscore)</f>
        <v>14.934702545486502</v>
      </c>
      <c r="AN236" s="25">
        <v>0.19483999907970428</v>
      </c>
      <c r="AO236" s="25">
        <v>1.5145422657951713E-3</v>
      </c>
      <c r="AP236" s="25">
        <v>5.7808857808857814</v>
      </c>
      <c r="AQ236" s="25">
        <v>1.6170032322406769E-3</v>
      </c>
      <c r="AR236" s="80">
        <f>bv_poverty*AO236+bv_TotalUW_Pc*AQ236</f>
        <v>1.5572275044163689E-3</v>
      </c>
      <c r="AS236" s="80">
        <f xml:space="preserve"> 100 * AR236 / MAX(preexistscore)</f>
        <v>23.159626387835672</v>
      </c>
      <c r="AU236" s="78">
        <f>AA236*AL236*AS236</f>
        <v>491.23079571005019</v>
      </c>
      <c r="AV236" s="78">
        <f>100 * AU236 / MAX(UnmetNeedsMuliplic)</f>
        <v>0.16688675412767956</v>
      </c>
      <c r="AW236" s="28">
        <f>IF(AV236&gt;0,LOG10(AV236),"")</f>
        <v>-0.77757813208974214</v>
      </c>
      <c r="AX236" s="29">
        <f>RANK(AV236,UnmetNeedsMax100,0)</f>
        <v>312</v>
      </c>
      <c r="AY236" s="28">
        <f>IF(PERCENTRANK(UnmetNeedsMuliplic,AU236)&lt;0.95,AU236, PERCENTILE(UnmetNeedsMuliplic,0.95))</f>
        <v>491.23079571005019</v>
      </c>
      <c r="AZ236" s="28">
        <f xml:space="preserve"> 100 *AY236 / MAX(NeedsWinsor5High)</f>
        <v>0.95818741054185141</v>
      </c>
      <c r="BA236" s="28">
        <v>9.9999997764825821E-3</v>
      </c>
      <c r="BC236" s="34">
        <v>22206</v>
      </c>
      <c r="BD236" s="35">
        <v>43.266170501708984</v>
      </c>
      <c r="BE236" s="35">
        <v>0.23018684983253479</v>
      </c>
      <c r="BF236" s="33">
        <v>310</v>
      </c>
    </row>
    <row r="237" spans="1:58">
      <c r="A237" s="7">
        <v>236</v>
      </c>
      <c r="C237" s="11" t="s">
        <v>4</v>
      </c>
      <c r="D237" s="11" t="s">
        <v>8</v>
      </c>
      <c r="E237" s="11" t="s">
        <v>12</v>
      </c>
      <c r="F237" s="11" t="s">
        <v>23</v>
      </c>
      <c r="G237" s="11" t="s">
        <v>40</v>
      </c>
      <c r="H237" s="15" t="s">
        <v>275</v>
      </c>
      <c r="I237" s="11" t="s">
        <v>674</v>
      </c>
      <c r="J237" s="11">
        <v>74602000</v>
      </c>
      <c r="K237" s="11">
        <v>74602</v>
      </c>
      <c r="L237" s="12">
        <v>46146</v>
      </c>
      <c r="M237" s="12">
        <v>47983.3984375</v>
      </c>
      <c r="N237" s="13">
        <v>152.99199999999999</v>
      </c>
      <c r="P237" s="20">
        <v>46146</v>
      </c>
      <c r="Q237" s="20">
        <v>1829</v>
      </c>
      <c r="R237" s="20">
        <v>0</v>
      </c>
      <c r="S237" s="20">
        <v>0</v>
      </c>
      <c r="T237" s="20">
        <v>3</v>
      </c>
      <c r="U237" s="20">
        <v>3</v>
      </c>
      <c r="V237" s="21">
        <v>3.4245855640619993E-3</v>
      </c>
      <c r="W237" s="21">
        <v>3.5549511085264385E-4</v>
      </c>
      <c r="X237" s="21">
        <v>0</v>
      </c>
      <c r="Y237" s="21">
        <v>5.3831745390198193E-6</v>
      </c>
      <c r="Z237" s="51">
        <f>bv_affected*V237+bv_idpcumul*W237+bv_htotalimput*X237+bv_hpartialimput*Y237</f>
        <v>1.2300483464417085E-3</v>
      </c>
      <c r="AA237" s="51">
        <f>100 * Z237 / MAX(magnitudescore)</f>
        <v>2.8606674156882765</v>
      </c>
      <c r="AC237" s="23">
        <v>0.96170997619628906</v>
      </c>
      <c r="AD237" s="23">
        <v>3.8117349147796631E-2</v>
      </c>
      <c r="AE237" s="23">
        <v>3.0000001424923539E-4</v>
      </c>
      <c r="AF237" s="23">
        <v>0.96170997619628906</v>
      </c>
      <c r="AG237" s="23">
        <v>3.0000001424923539E-4</v>
      </c>
      <c r="AH237" s="23">
        <v>3.18345264531672E-3</v>
      </c>
      <c r="AI237" s="23">
        <v>2.8582138475030661E-4</v>
      </c>
      <c r="AJ237" s="23">
        <v>1.974033239093842E-6</v>
      </c>
      <c r="AK237" s="76">
        <f>bv_rimputAffect*AH237+bv_ratioIDP*AI237+bv_rimputDamaged*AJ237</f>
        <v>9.1824154791925129E-4</v>
      </c>
      <c r="AL237" s="76">
        <f>100 * AK237 / MAX(intensityscore)</f>
        <v>13.942239587544561</v>
      </c>
      <c r="AN237" s="25">
        <v>0.38490000367164612</v>
      </c>
      <c r="AO237" s="25">
        <v>2.9919282533228397E-3</v>
      </c>
      <c r="AP237" s="25">
        <v>4.8444863336475024</v>
      </c>
      <c r="AQ237" s="25">
        <v>1.355077838525176E-3</v>
      </c>
      <c r="AR237" s="80">
        <f>bv_poverty*AO237+bv_TotalUW_Pc*AQ237</f>
        <v>2.3100163705181333E-3</v>
      </c>
      <c r="AS237" s="80">
        <f xml:space="preserve"> 100 * AR237 / MAX(preexistscore)</f>
        <v>34.355362937822633</v>
      </c>
      <c r="AU237" s="78">
        <f>AA237*AL237*AS237</f>
        <v>1370.2330913295687</v>
      </c>
      <c r="AV237" s="78">
        <f>100 * AU237 / MAX(UnmetNeedsMuliplic)</f>
        <v>0.46551184292057929</v>
      </c>
      <c r="AW237" s="28">
        <f>IF(AV237&gt;0,LOG10(AV237),"")</f>
        <v>-0.33206926581124863</v>
      </c>
      <c r="AX237" s="29">
        <f>RANK(AV237,UnmetNeedsMax100,0)</f>
        <v>243</v>
      </c>
      <c r="AY237" s="28">
        <f>IF(PERCENTRANK(UnmetNeedsMuliplic,AU237)&lt;0.95,AU237, PERCENTILE(UnmetNeedsMuliplic,0.95))</f>
        <v>1370.2330913295687</v>
      </c>
      <c r="AZ237" s="28">
        <f xml:space="preserve"> 100 *AY237 / MAX(NeedsWinsor5High)</f>
        <v>2.672756083465909</v>
      </c>
      <c r="BA237" s="28">
        <v>9.9999997764825821E-3</v>
      </c>
      <c r="BC237" s="34">
        <v>46146</v>
      </c>
      <c r="BD237" s="35">
        <v>177.61595153808594</v>
      </c>
      <c r="BE237" s="35">
        <v>0.94496124982833862</v>
      </c>
      <c r="BF237" s="33">
        <v>185</v>
      </c>
    </row>
    <row r="238" spans="1:58">
      <c r="A238" s="7">
        <v>237</v>
      </c>
      <c r="C238" s="11" t="s">
        <v>4</v>
      </c>
      <c r="D238" s="11" t="s">
        <v>8</v>
      </c>
      <c r="E238" s="11" t="s">
        <v>12</v>
      </c>
      <c r="F238" s="11" t="s">
        <v>23</v>
      </c>
      <c r="G238" s="11" t="s">
        <v>40</v>
      </c>
      <c r="H238" s="15" t="s">
        <v>276</v>
      </c>
      <c r="I238" s="11" t="s">
        <v>675</v>
      </c>
      <c r="J238" s="11">
        <v>74603000</v>
      </c>
      <c r="K238" s="11">
        <v>74603</v>
      </c>
      <c r="L238" s="12">
        <v>32286</v>
      </c>
      <c r="M238" s="12">
        <v>33571.53515625</v>
      </c>
      <c r="P238" s="20">
        <v>32286</v>
      </c>
      <c r="Q238" s="20">
        <v>954</v>
      </c>
      <c r="R238" s="20">
        <v>1</v>
      </c>
      <c r="S238" s="20">
        <v>1</v>
      </c>
      <c r="T238" s="20">
        <v>6</v>
      </c>
      <c r="U238" s="20">
        <v>6</v>
      </c>
      <c r="V238" s="21">
        <v>2.3960075341165066E-3</v>
      </c>
      <c r="W238" s="21">
        <v>1.8542500038165599E-4</v>
      </c>
      <c r="X238" s="21">
        <v>1.8595068240756518E-6</v>
      </c>
      <c r="Y238" s="21">
        <v>1.0766349078039639E-5</v>
      </c>
      <c r="Z238" s="51">
        <f>bv_affected*V238+bv_idpcumul*W238+bv_htotalimput*X238+bv_hpartialimput*Y238</f>
        <v>8.5235989181529708E-4</v>
      </c>
      <c r="AA238" s="51">
        <f>100 * Z238 / MAX(magnitudescore)</f>
        <v>1.9822945789156878</v>
      </c>
      <c r="AC238" s="23">
        <v>0.96170997619628906</v>
      </c>
      <c r="AD238" s="23">
        <v>2.8416931629180908E-2</v>
      </c>
      <c r="AE238" s="23">
        <v>1.0000000474974513E-3</v>
      </c>
      <c r="AF238" s="23">
        <v>0.96170997619628906</v>
      </c>
      <c r="AG238" s="23">
        <v>1.0000000474974513E-3</v>
      </c>
      <c r="AH238" s="23">
        <v>3.18345264531672E-3</v>
      </c>
      <c r="AI238" s="23">
        <v>2.1308321447577327E-4</v>
      </c>
      <c r="AJ238" s="23">
        <v>6.5801109485619236E-6</v>
      </c>
      <c r="AK238" s="76">
        <f>bv_rimputAffect*AH238+bv_ratioIDP*AI238+bv_rimputDamaged*AJ238</f>
        <v>8.9547915085263401E-4</v>
      </c>
      <c r="AL238" s="76">
        <f>100 * AK238 / MAX(intensityscore)</f>
        <v>13.596623780670281</v>
      </c>
      <c r="AN238" s="25">
        <v>0.15936000645160675</v>
      </c>
      <c r="AO238" s="25">
        <v>1.2387470342218876E-3</v>
      </c>
      <c r="AP238" s="25">
        <v>7.3876871880199673</v>
      </c>
      <c r="AQ238" s="25">
        <v>2.0664504263550043E-3</v>
      </c>
      <c r="AR238" s="80">
        <f>bv_poverty*AO238+bv_TotalUW_Pc*AQ238</f>
        <v>1.5835682673845442E-3</v>
      </c>
      <c r="AS238" s="80">
        <f xml:space="preserve"> 100 * AR238 / MAX(preexistscore)</f>
        <v>23.551375330994823</v>
      </c>
      <c r="AU238" s="78">
        <f>AA238*AL238*AS238</f>
        <v>634.76876418946017</v>
      </c>
      <c r="AV238" s="78">
        <f>100 * AU238 / MAX(UnmetNeedsMuliplic)</f>
        <v>0.21565117578610743</v>
      </c>
      <c r="AW238" s="28">
        <f>IF(AV238&gt;0,LOG10(AV238),"")</f>
        <v>-0.66624816962548938</v>
      </c>
      <c r="AX238" s="29">
        <f>RANK(AV238,UnmetNeedsMax100,0)</f>
        <v>289</v>
      </c>
      <c r="AY238" s="28">
        <f>IF(PERCENTRANK(UnmetNeedsMuliplic,AU238)&lt;0.95,AU238, PERCENTILE(UnmetNeedsMuliplic,0.95))</f>
        <v>634.76876418946017</v>
      </c>
      <c r="AZ238" s="28">
        <f xml:space="preserve"> 100 *AY238 / MAX(NeedsWinsor5High)</f>
        <v>1.2381704155424273</v>
      </c>
      <c r="BA238" s="28">
        <v>9.9999997764825821E-3</v>
      </c>
      <c r="BC238" s="34">
        <v>32286</v>
      </c>
      <c r="BD238" s="35">
        <v>51.450969696044922</v>
      </c>
      <c r="BE238" s="35">
        <v>0.27373203635215759</v>
      </c>
      <c r="BF238" s="33">
        <v>293</v>
      </c>
    </row>
    <row r="239" spans="1:58">
      <c r="A239" s="7">
        <v>238</v>
      </c>
      <c r="C239" s="11" t="s">
        <v>4</v>
      </c>
      <c r="D239" s="11" t="s">
        <v>8</v>
      </c>
      <c r="E239" s="11" t="s">
        <v>12</v>
      </c>
      <c r="F239" s="11" t="s">
        <v>23</v>
      </c>
      <c r="G239" s="11" t="s">
        <v>40</v>
      </c>
      <c r="H239" s="15" t="s">
        <v>277</v>
      </c>
      <c r="I239" s="11" t="s">
        <v>676</v>
      </c>
      <c r="J239" s="11">
        <v>74604000</v>
      </c>
      <c r="K239" s="11">
        <v>74604</v>
      </c>
      <c r="L239" s="12">
        <v>74722</v>
      </c>
      <c r="M239" s="12">
        <v>77697.2109375</v>
      </c>
      <c r="N239" s="13">
        <v>185.02600000000001</v>
      </c>
      <c r="P239" s="20">
        <v>24913</v>
      </c>
      <c r="Q239" s="20">
        <v>2564</v>
      </c>
      <c r="R239" s="20">
        <v>0</v>
      </c>
      <c r="S239" s="20">
        <v>0</v>
      </c>
      <c r="T239" s="20">
        <v>2</v>
      </c>
      <c r="U239" s="20">
        <v>2</v>
      </c>
      <c r="V239" s="21">
        <v>1.8488428322598338E-3</v>
      </c>
      <c r="W239" s="21">
        <v>4.9835396930575371E-4</v>
      </c>
      <c r="X239" s="21">
        <v>0</v>
      </c>
      <c r="Y239" s="21">
        <v>3.5887828744307626E-6</v>
      </c>
      <c r="Z239" s="51">
        <f>bv_affected*V239+bv_idpcumul*W239+bv_htotalimput*X239+bv_hpartialimput*Y239</f>
        <v>7.1521178519174105E-4</v>
      </c>
      <c r="AA239" s="51">
        <f>100 * Z239 / MAX(magnitudescore)</f>
        <v>1.6633354738721362</v>
      </c>
      <c r="AC239" s="23">
        <v>0.32063999772071838</v>
      </c>
      <c r="AD239" s="23">
        <v>3.2999899238348007E-2</v>
      </c>
      <c r="AE239" s="23">
        <v>3.6999999429099262E-4</v>
      </c>
      <c r="AF239" s="23">
        <v>0.32063999772071838</v>
      </c>
      <c r="AG239" s="23">
        <v>3.6999999429099262E-4</v>
      </c>
      <c r="AH239" s="23">
        <v>1.0613825870677829E-3</v>
      </c>
      <c r="AI239" s="23">
        <v>2.4744839174672961E-4</v>
      </c>
      <c r="AJ239" s="23">
        <v>2.43464091909118E-6</v>
      </c>
      <c r="AK239" s="76">
        <f>bv_rimputAffect*AH239+bv_ratioIDP*AI239+bv_rimputDamaged*AJ239</f>
        <v>3.5836857609137948E-4</v>
      </c>
      <c r="AL239" s="76">
        <f>100 * AK239 / MAX(intensityscore)</f>
        <v>5.4413357354992904</v>
      </c>
      <c r="AN239" s="25">
        <v>0.24558000266551971</v>
      </c>
      <c r="AO239" s="25">
        <v>1.9089576089754701E-3</v>
      </c>
      <c r="AP239" s="25">
        <v>8.9325099250110291</v>
      </c>
      <c r="AQ239" s="25">
        <v>2.4985612835735083E-3</v>
      </c>
      <c r="AR239" s="80">
        <f>bv_poverty*AO239+bv_TotalUW_Pc*AQ239</f>
        <v>2.154586499813013E-3</v>
      </c>
      <c r="AS239" s="80">
        <f xml:space="preserve"> 100 * AR239 / MAX(preexistscore)</f>
        <v>32.043756107843528</v>
      </c>
      <c r="AU239" s="78">
        <f>AA239*AL239*AS239</f>
        <v>290.02056245749043</v>
      </c>
      <c r="AV239" s="78">
        <f>100 * AU239 / MAX(UnmetNeedsMuliplic)</f>
        <v>9.8529226427780947E-2</v>
      </c>
      <c r="AW239" s="28">
        <f>IF(AV239&gt;0,LOG10(AV239),"")</f>
        <v>-1.006434926927769</v>
      </c>
      <c r="AX239" s="29">
        <f>RANK(AV239,UnmetNeedsMax100,0)</f>
        <v>332</v>
      </c>
      <c r="AY239" s="28">
        <f>IF(PERCENTRANK(UnmetNeedsMuliplic,AU239)&lt;0.95,AU239, PERCENTILE(UnmetNeedsMuliplic,0.95))</f>
        <v>290.02056245749043</v>
      </c>
      <c r="AZ239" s="28">
        <f xml:space="preserve"> 100 *AY239 / MAX(NeedsWinsor5High)</f>
        <v>0.56570975226288844</v>
      </c>
      <c r="BA239" s="28">
        <v>9.9999997764825821E-3</v>
      </c>
      <c r="BC239" s="34">
        <v>24913</v>
      </c>
      <c r="BD239" s="35">
        <v>61.181343078613281</v>
      </c>
      <c r="BE239" s="35">
        <v>0.32550004124641418</v>
      </c>
      <c r="BF239" s="33">
        <v>281</v>
      </c>
    </row>
    <row r="240" spans="1:58">
      <c r="A240" s="7">
        <v>239</v>
      </c>
      <c r="C240" s="11" t="s">
        <v>4</v>
      </c>
      <c r="D240" s="11" t="s">
        <v>8</v>
      </c>
      <c r="E240" s="11" t="s">
        <v>12</v>
      </c>
      <c r="F240" s="11" t="s">
        <v>23</v>
      </c>
      <c r="G240" s="11" t="s">
        <v>40</v>
      </c>
      <c r="H240" s="15" t="s">
        <v>278</v>
      </c>
      <c r="I240" s="11" t="s">
        <v>677</v>
      </c>
      <c r="J240" s="11">
        <v>74605000</v>
      </c>
      <c r="K240" s="11">
        <v>74605</v>
      </c>
      <c r="L240" s="12">
        <v>24913</v>
      </c>
      <c r="M240" s="12">
        <v>25904.962890625</v>
      </c>
      <c r="P240" s="20">
        <v>0</v>
      </c>
      <c r="Q240" s="20">
        <v>0</v>
      </c>
      <c r="S240" s="20">
        <v>0</v>
      </c>
      <c r="U240" s="20">
        <v>0</v>
      </c>
      <c r="V240" s="21">
        <v>0</v>
      </c>
      <c r="W240" s="21">
        <v>0</v>
      </c>
      <c r="X240" s="21">
        <v>0</v>
      </c>
      <c r="Y240" s="21">
        <v>0</v>
      </c>
      <c r="Z240" s="51">
        <f>bv_affected*V240+bv_idpcumul*W240+bv_htotalimput*X240+bv_hpartialimput*Y240</f>
        <v>0</v>
      </c>
      <c r="AA240" s="51">
        <f>100 * Z240 / MAX(magnitudescore)</f>
        <v>0</v>
      </c>
      <c r="AC240" s="23">
        <v>0</v>
      </c>
      <c r="AD240" s="23">
        <v>0</v>
      </c>
      <c r="AE240" s="23">
        <v>0</v>
      </c>
      <c r="AF240" s="23">
        <v>0</v>
      </c>
      <c r="AG240" s="23">
        <v>0</v>
      </c>
      <c r="AH240" s="23">
        <v>0</v>
      </c>
      <c r="AI240" s="23">
        <v>0</v>
      </c>
      <c r="AJ240" s="23">
        <v>0</v>
      </c>
      <c r="AK240" s="76">
        <f>bv_rimputAffect*AH240+bv_ratioIDP*AI240+bv_rimputDamaged*AJ240</f>
        <v>0</v>
      </c>
      <c r="AL240" s="76">
        <f>100 * AK240 / MAX(intensityscore)</f>
        <v>0</v>
      </c>
      <c r="AN240" s="25">
        <v>0.42138001322746277</v>
      </c>
      <c r="AO240" s="25">
        <v>3.275497118011117E-3</v>
      </c>
      <c r="AP240" s="25">
        <v>8.7983466194272211</v>
      </c>
      <c r="AQ240" s="25">
        <v>2.4610338732600212E-3</v>
      </c>
      <c r="AR240" s="80">
        <f>bv_poverty*AO240+bv_TotalUW_Pc*AQ240</f>
        <v>2.9361917302478105E-3</v>
      </c>
      <c r="AS240" s="80">
        <f xml:space="preserve"> 100 * AR240 / MAX(preexistscore)</f>
        <v>43.66805960127072</v>
      </c>
      <c r="AU240" s="78">
        <f>AA240*AL240*AS240</f>
        <v>0</v>
      </c>
      <c r="AV240" s="78">
        <f>100 * AU240 / MAX(UnmetNeedsMuliplic)</f>
        <v>0</v>
      </c>
      <c r="AW240" s="28" t="str">
        <f>IF(AV240&gt;0,LOG10(AV240),"")</f>
        <v/>
      </c>
      <c r="AX240" s="29">
        <f>RANK(AV240,UnmetNeedsMax100,0)</f>
        <v>371</v>
      </c>
      <c r="AY240" s="28">
        <f>IF(PERCENTRANK(UnmetNeedsMuliplic,AU240)&lt;0.95,AU240, PERCENTILE(UnmetNeedsMuliplic,0.95))</f>
        <v>0</v>
      </c>
      <c r="AZ240" s="28">
        <f xml:space="preserve"> 100 *AY240 / MAX(NeedsWinsor5High)</f>
        <v>0</v>
      </c>
      <c r="BA240" s="28">
        <v>9.9999997764825821E-3</v>
      </c>
      <c r="BC240" s="34">
        <v>1</v>
      </c>
      <c r="BD240" s="35">
        <v>4.2138001881539822E-3</v>
      </c>
      <c r="BE240" s="35">
        <v>2.2418469598051161E-5</v>
      </c>
      <c r="BF240" s="33">
        <v>380</v>
      </c>
    </row>
    <row r="241" spans="1:58">
      <c r="A241" s="7">
        <v>240</v>
      </c>
      <c r="C241" s="11" t="s">
        <v>4</v>
      </c>
      <c r="D241" s="11" t="s">
        <v>8</v>
      </c>
      <c r="E241" s="11" t="s">
        <v>12</v>
      </c>
      <c r="F241" s="11" t="s">
        <v>23</v>
      </c>
      <c r="G241" s="11" t="s">
        <v>40</v>
      </c>
      <c r="H241" s="15" t="s">
        <v>279</v>
      </c>
      <c r="I241" s="11" t="s">
        <v>678</v>
      </c>
      <c r="J241" s="11">
        <v>74606000</v>
      </c>
      <c r="K241" s="11">
        <v>74606</v>
      </c>
      <c r="L241" s="12">
        <v>114074</v>
      </c>
      <c r="M241" s="12">
        <v>118616.09375</v>
      </c>
      <c r="N241" s="13">
        <v>196.88499999999999</v>
      </c>
      <c r="P241" s="20">
        <v>114074</v>
      </c>
      <c r="Q241" s="20">
        <v>3837</v>
      </c>
      <c r="R241" s="20">
        <v>0</v>
      </c>
      <c r="S241" s="20">
        <v>0</v>
      </c>
      <c r="T241" s="20">
        <v>0</v>
      </c>
      <c r="U241" s="20">
        <v>0</v>
      </c>
      <c r="V241" s="21">
        <v>8.465656079351902E-3</v>
      </c>
      <c r="W241" s="21">
        <v>7.4578169733285904E-4</v>
      </c>
      <c r="X241" s="21">
        <v>0</v>
      </c>
      <c r="Y241" s="21">
        <v>0</v>
      </c>
      <c r="Z241" s="51">
        <f>bv_affected*V241+bv_idpcumul*W241+bv_htotalimput*X241+bv_hpartialimput*Y241</f>
        <v>3.0150450473651292E-3</v>
      </c>
      <c r="AA241" s="51">
        <f>100 * Z241 / MAX(magnitudescore)</f>
        <v>7.0119529437849444</v>
      </c>
      <c r="AC241" s="23">
        <v>0.96170997619628906</v>
      </c>
      <c r="AD241" s="23">
        <v>3.2348055392503738E-2</v>
      </c>
      <c r="AE241" s="23">
        <v>0</v>
      </c>
      <c r="AF241" s="23">
        <v>0.96170997619628906</v>
      </c>
      <c r="AG241" s="23">
        <v>0</v>
      </c>
      <c r="AH241" s="23">
        <v>3.18345264531672E-3</v>
      </c>
      <c r="AI241" s="23">
        <v>2.4256057804450393E-4</v>
      </c>
      <c r="AJ241" s="23">
        <v>0</v>
      </c>
      <c r="AK241" s="76">
        <f>bv_rimputAffect*AH241+bv_ratioIDP*AI241+bv_rimputDamaged*AJ241</f>
        <v>9.028008476307149E-4</v>
      </c>
      <c r="AL241" s="76">
        <f>100 * AK241 / MAX(intensityscore)</f>
        <v>13.707793712915969</v>
      </c>
      <c r="AN241" s="25">
        <v>0.36515998840332031</v>
      </c>
      <c r="AO241" s="25">
        <v>2.8384840115904808E-3</v>
      </c>
      <c r="AP241" s="25">
        <v>6.6920678905438162</v>
      </c>
      <c r="AQ241" s="25">
        <v>1.8718750216066837E-3</v>
      </c>
      <c r="AR241" s="80">
        <f>bv_poverty*AO241+bv_TotalUW_Pc*AQ241</f>
        <v>2.4357947063632312E-3</v>
      </c>
      <c r="AS241" s="80">
        <f xml:space="preserve"> 100 * AR241 / MAX(preexistscore)</f>
        <v>36.225981879239249</v>
      </c>
      <c r="AU241" s="78">
        <f>AA241*AL241*AS241</f>
        <v>3481.9835788842379</v>
      </c>
      <c r="AV241" s="78">
        <f>100 * AU241 / MAX(UnmetNeedsMuliplic)</f>
        <v>1.1829407734218378</v>
      </c>
      <c r="AW241" s="28">
        <f>IF(AV241&gt;0,LOG10(AV241),"")</f>
        <v>7.2963001246716286E-2</v>
      </c>
      <c r="AX241" s="29">
        <f>RANK(AV241,UnmetNeedsMax100,0)</f>
        <v>179</v>
      </c>
      <c r="AY241" s="28">
        <f>IF(PERCENTRANK(UnmetNeedsMuliplic,AU241)&lt;0.95,AU241, PERCENTILE(UnmetNeedsMuliplic,0.95))</f>
        <v>3481.9835788842379</v>
      </c>
      <c r="AZ241" s="28">
        <f xml:space="preserve"> 100 *AY241 / MAX(NeedsWinsor5High)</f>
        <v>6.79190486047957</v>
      </c>
      <c r="BA241" s="28">
        <v>9.9999997764825821E-3</v>
      </c>
      <c r="BC241" s="34">
        <v>114074</v>
      </c>
      <c r="BD241" s="35">
        <v>416.55258178710937</v>
      </c>
      <c r="BE241" s="35">
        <v>2.2161638736724854</v>
      </c>
      <c r="BF241" s="33">
        <v>157</v>
      </c>
    </row>
    <row r="242" spans="1:58">
      <c r="A242" s="7">
        <v>241</v>
      </c>
      <c r="C242" s="11" t="s">
        <v>4</v>
      </c>
      <c r="D242" s="11" t="s">
        <v>8</v>
      </c>
      <c r="E242" s="11" t="s">
        <v>12</v>
      </c>
      <c r="F242" s="11" t="s">
        <v>23</v>
      </c>
      <c r="G242" s="11" t="s">
        <v>40</v>
      </c>
      <c r="H242" s="15" t="s">
        <v>280</v>
      </c>
      <c r="I242" s="11" t="s">
        <v>679</v>
      </c>
      <c r="J242" s="11">
        <v>74607000</v>
      </c>
      <c r="K242" s="11">
        <v>74607</v>
      </c>
      <c r="L242" s="12">
        <v>39416</v>
      </c>
      <c r="M242" s="12">
        <v>40985.4296875</v>
      </c>
      <c r="N242" s="13">
        <v>162.042</v>
      </c>
      <c r="P242" s="20">
        <v>39416</v>
      </c>
      <c r="Q242" s="20">
        <v>1925</v>
      </c>
      <c r="R242" s="20">
        <v>0</v>
      </c>
      <c r="S242" s="20">
        <v>0</v>
      </c>
      <c r="T242" s="20">
        <v>0</v>
      </c>
      <c r="U242" s="20">
        <v>0</v>
      </c>
      <c r="V242" s="21">
        <v>2.925138920545578E-3</v>
      </c>
      <c r="W242" s="21">
        <v>3.7415421684272587E-4</v>
      </c>
      <c r="X242" s="21">
        <v>0</v>
      </c>
      <c r="Y242" s="21">
        <v>0</v>
      </c>
      <c r="Z242" s="51">
        <f>bv_affected*V242+bv_idpcumul*W242+bv_htotalimput*X242+bv_hpartialimput*Y242</f>
        <v>1.0611567876272602E-3</v>
      </c>
      <c r="AA242" s="51">
        <f>100 * Z242 / MAX(magnitudescore)</f>
        <v>2.4678840096677486</v>
      </c>
      <c r="AC242" s="23">
        <v>0.96170997619628906</v>
      </c>
      <c r="AD242" s="23">
        <v>4.6967912465333939E-2</v>
      </c>
      <c r="AE242" s="23">
        <v>0</v>
      </c>
      <c r="AF242" s="23">
        <v>0.96170997619628906</v>
      </c>
      <c r="AG242" s="23">
        <v>0</v>
      </c>
      <c r="AH242" s="23">
        <v>3.18345264531672E-3</v>
      </c>
      <c r="AI242" s="23">
        <v>3.5218699485994875E-4</v>
      </c>
      <c r="AJ242" s="23">
        <v>0</v>
      </c>
      <c r="AK242" s="76">
        <f>bv_rimputAffect*AH242+bv_ratioIDP*AI242+bv_rimputDamaged*AJ242</f>
        <v>9.3990938972274307E-4</v>
      </c>
      <c r="AL242" s="76">
        <f>100 * AK242 / MAX(intensityscore)</f>
        <v>14.271236072678409</v>
      </c>
      <c r="AN242" s="25">
        <v>0.43783000111579895</v>
      </c>
      <c r="AO242" s="25">
        <v>3.4033670090138912E-3</v>
      </c>
      <c r="AP242" s="25">
        <v>8.0246913580246915</v>
      </c>
      <c r="AQ242" s="25">
        <v>2.2446303628385067E-3</v>
      </c>
      <c r="AR242" s="80">
        <f>bv_poverty*AO242+bv_TotalUW_Pc*AQ242</f>
        <v>2.9206373222172262E-3</v>
      </c>
      <c r="AS242" s="80">
        <f xml:space="preserve"> 100 * AR242 / MAX(preexistscore)</f>
        <v>43.436729061801927</v>
      </c>
      <c r="AU242" s="78">
        <f>AA242*AL242*AS242</f>
        <v>1529.8309686740508</v>
      </c>
      <c r="AV242" s="78">
        <f>100 * AU242 / MAX(UnmetNeedsMuliplic)</f>
        <v>0.51973232736148023</v>
      </c>
      <c r="AW242" s="28">
        <f>IF(AV242&gt;0,LOG10(AV242),"")</f>
        <v>-0.28422026921126642</v>
      </c>
      <c r="AX242" s="29">
        <f>RANK(AV242,UnmetNeedsMax100,0)</f>
        <v>228</v>
      </c>
      <c r="AY242" s="28">
        <f>IF(PERCENTRANK(UnmetNeedsMuliplic,AU242)&lt;0.95,AU242, PERCENTILE(UnmetNeedsMuliplic,0.95))</f>
        <v>1529.8309686740508</v>
      </c>
      <c r="AZ242" s="28">
        <f xml:space="preserve"> 100 *AY242 / MAX(NeedsWinsor5High)</f>
        <v>2.9840653054368977</v>
      </c>
      <c r="BA242" s="28">
        <v>9.9999997764825821E-3</v>
      </c>
      <c r="BC242" s="34">
        <v>39416</v>
      </c>
      <c r="BD242" s="35">
        <v>172.5750732421875</v>
      </c>
      <c r="BE242" s="35">
        <v>0.91814249753952026</v>
      </c>
      <c r="BF242" s="33">
        <v>191</v>
      </c>
    </row>
    <row r="243" spans="1:58">
      <c r="A243" s="7">
        <v>242</v>
      </c>
      <c r="C243" s="11" t="s">
        <v>4</v>
      </c>
      <c r="D243" s="11" t="s">
        <v>8</v>
      </c>
      <c r="E243" s="11" t="s">
        <v>12</v>
      </c>
      <c r="F243" s="11" t="s">
        <v>23</v>
      </c>
      <c r="G243" s="11" t="s">
        <v>40</v>
      </c>
      <c r="H243" s="15" t="s">
        <v>281</v>
      </c>
      <c r="I243" s="11" t="s">
        <v>680</v>
      </c>
      <c r="J243" s="11">
        <v>74608000</v>
      </c>
      <c r="K243" s="11">
        <v>74608</v>
      </c>
      <c r="L243" s="12">
        <v>50627</v>
      </c>
      <c r="M243" s="12">
        <v>52642.8203125</v>
      </c>
      <c r="P243" s="20">
        <v>0</v>
      </c>
      <c r="Q243" s="20">
        <v>0</v>
      </c>
      <c r="S243" s="20">
        <v>0</v>
      </c>
      <c r="U243" s="20">
        <v>0</v>
      </c>
      <c r="V243" s="21">
        <v>0</v>
      </c>
      <c r="W243" s="21">
        <v>0</v>
      </c>
      <c r="X243" s="21">
        <v>0</v>
      </c>
      <c r="Y243" s="21">
        <v>0</v>
      </c>
      <c r="Z243" s="51">
        <f>bv_affected*V243+bv_idpcumul*W243+bv_htotalimput*X243+bv_hpartialimput*Y243</f>
        <v>0</v>
      </c>
      <c r="AA243" s="51">
        <f>100 * Z243 / MAX(magnitudescore)</f>
        <v>0</v>
      </c>
      <c r="AC243" s="23">
        <v>0</v>
      </c>
      <c r="AD243" s="23">
        <v>0</v>
      </c>
      <c r="AE243" s="23">
        <v>0</v>
      </c>
      <c r="AF243" s="23">
        <v>0</v>
      </c>
      <c r="AG243" s="23">
        <v>0</v>
      </c>
      <c r="AH243" s="23">
        <v>0</v>
      </c>
      <c r="AI243" s="23">
        <v>0</v>
      </c>
      <c r="AJ243" s="23">
        <v>0</v>
      </c>
      <c r="AK243" s="76">
        <f>bv_rimputAffect*AH243+bv_ratioIDP*AI243+bv_rimputDamaged*AJ243</f>
        <v>0</v>
      </c>
      <c r="AL243" s="76">
        <f>100 * AK243 / MAX(intensityscore)</f>
        <v>0</v>
      </c>
      <c r="AN243" s="25">
        <v>0.28312000632286072</v>
      </c>
      <c r="AO243" s="25">
        <v>2.2007657680660486E-3</v>
      </c>
      <c r="AP243" s="25">
        <v>6.5649105530937142</v>
      </c>
      <c r="AQ243" s="25">
        <v>1.8363071139901876E-3</v>
      </c>
      <c r="AR243" s="80">
        <f>bv_poverty*AO243+bv_TotalUW_Pc*AQ243</f>
        <v>2.0489322927780451E-3</v>
      </c>
      <c r="AS243" s="80">
        <f xml:space="preserve"> 100 * AR243 / MAX(preexistscore)</f>
        <v>30.472430174867554</v>
      </c>
      <c r="AU243" s="78">
        <f>AA243*AL243*AS243</f>
        <v>0</v>
      </c>
      <c r="AV243" s="78">
        <f>100 * AU243 / MAX(UnmetNeedsMuliplic)</f>
        <v>0</v>
      </c>
      <c r="AW243" s="28" t="str">
        <f>IF(AV243&gt;0,LOG10(AV243),"")</f>
        <v/>
      </c>
      <c r="AX243" s="29">
        <f>RANK(AV243,UnmetNeedsMax100,0)</f>
        <v>371</v>
      </c>
      <c r="AY243" s="28">
        <f>IF(PERCENTRANK(UnmetNeedsMuliplic,AU243)&lt;0.95,AU243, PERCENTILE(UnmetNeedsMuliplic,0.95))</f>
        <v>0</v>
      </c>
      <c r="AZ243" s="28">
        <f xml:space="preserve"> 100 *AY243 / MAX(NeedsWinsor5High)</f>
        <v>0</v>
      </c>
      <c r="BA243" s="28">
        <v>9.9999997764825821E-3</v>
      </c>
      <c r="BC243" s="34">
        <v>1</v>
      </c>
      <c r="BD243" s="35">
        <v>2.8311999049037695E-3</v>
      </c>
      <c r="BE243" s="35">
        <v>1.5062692000356037E-5</v>
      </c>
      <c r="BF243" s="33">
        <v>392</v>
      </c>
    </row>
    <row r="244" spans="1:58">
      <c r="A244" s="7">
        <v>243</v>
      </c>
      <c r="C244" s="11" t="s">
        <v>4</v>
      </c>
      <c r="D244" s="11" t="s">
        <v>8</v>
      </c>
      <c r="E244" s="11" t="s">
        <v>12</v>
      </c>
      <c r="F244" s="11" t="s">
        <v>23</v>
      </c>
      <c r="G244" s="11" t="s">
        <v>40</v>
      </c>
      <c r="H244" s="15" t="s">
        <v>282</v>
      </c>
      <c r="I244" s="11" t="s">
        <v>681</v>
      </c>
      <c r="J244" s="11">
        <v>74609000</v>
      </c>
      <c r="K244" s="11">
        <v>74609</v>
      </c>
      <c r="L244" s="12">
        <v>25239</v>
      </c>
      <c r="M244" s="12">
        <v>26243.943359375</v>
      </c>
      <c r="P244" s="20">
        <v>25239</v>
      </c>
      <c r="Q244" s="20">
        <v>161</v>
      </c>
      <c r="R244" s="20">
        <v>0</v>
      </c>
      <c r="S244" s="20">
        <v>0</v>
      </c>
      <c r="T244" s="20">
        <v>39</v>
      </c>
      <c r="U244" s="20">
        <v>39</v>
      </c>
      <c r="V244" s="21">
        <v>1.8730359151959419E-3</v>
      </c>
      <c r="W244" s="21">
        <v>3.1292896892409772E-5</v>
      </c>
      <c r="X244" s="21">
        <v>0</v>
      </c>
      <c r="Y244" s="21">
        <v>6.9981266278773546E-5</v>
      </c>
      <c r="Z244" s="51">
        <f>bv_affected*V244+bv_idpcumul*W244+bv_htotalimput*X244+bv_hpartialimput*Y244</f>
        <v>6.6348178500265939E-4</v>
      </c>
      <c r="AA244" s="51">
        <f>100 * Z244 / MAX(magnitudescore)</f>
        <v>1.543029368520636</v>
      </c>
      <c r="AC244" s="23">
        <v>0.96170997619628906</v>
      </c>
      <c r="AD244" s="23">
        <v>6.134748924523592E-3</v>
      </c>
      <c r="AE244" s="23">
        <v>7.1100001223385334E-3</v>
      </c>
      <c r="AF244" s="23">
        <v>0.96170997619628906</v>
      </c>
      <c r="AG244" s="23">
        <v>7.1100001223385334E-3</v>
      </c>
      <c r="AH244" s="23">
        <v>3.18345264531672E-3</v>
      </c>
      <c r="AI244" s="23">
        <v>4.6001165173947811E-5</v>
      </c>
      <c r="AJ244" s="23">
        <v>4.6784585720160976E-5</v>
      </c>
      <c r="AK244" s="76">
        <f>bv_rimputAffect*AH244+bv_ratioIDP*AI244+bv_rimputDamaged*AJ244</f>
        <v>8.5515242362926066E-4</v>
      </c>
      <c r="AL244" s="76">
        <f>100 * AK244 / MAX(intensityscore)</f>
        <v>12.98431768974695</v>
      </c>
      <c r="AN244" s="25">
        <v>0.20401999354362488</v>
      </c>
      <c r="AO244" s="25">
        <v>1.5859007835388184E-3</v>
      </c>
      <c r="AP244" s="25">
        <v>2.6392018023817188</v>
      </c>
      <c r="AQ244" s="25">
        <v>7.3822564445436001E-4</v>
      </c>
      <c r="AR244" s="80">
        <f>bv_poverty*AO244+bv_TotalUW_Pc*AQ244</f>
        <v>1.2327593205962331E-3</v>
      </c>
      <c r="AS244" s="80">
        <f xml:space="preserve"> 100 * AR244 / MAX(preexistscore)</f>
        <v>18.334023262600414</v>
      </c>
      <c r="AU244" s="78">
        <f>AA244*AL244*AS244</f>
        <v>367.32552082664751</v>
      </c>
      <c r="AV244" s="78">
        <f>100 * AU244 / MAX(UnmetNeedsMuliplic)</f>
        <v>0.12479218406983188</v>
      </c>
      <c r="AW244" s="28">
        <f>IF(AV244&gt;0,LOG10(AV244),"")</f>
        <v>-0.90381261434621918</v>
      </c>
      <c r="AX244" s="29">
        <f>RANK(AV244,UnmetNeedsMax100,0)</f>
        <v>321</v>
      </c>
      <c r="AY244" s="28">
        <f>IF(PERCENTRANK(UnmetNeedsMuliplic,AU244)&lt;0.95,AU244, PERCENTILE(UnmetNeedsMuliplic,0.95))</f>
        <v>367.32552082664751</v>
      </c>
      <c r="AZ244" s="28">
        <f xml:space="preserve"> 100 *AY244 / MAX(NeedsWinsor5High)</f>
        <v>0.71649964273528821</v>
      </c>
      <c r="BA244" s="28">
        <v>9.9999997764825821E-3</v>
      </c>
      <c r="BC244" s="34">
        <v>25239</v>
      </c>
      <c r="BD244" s="35">
        <v>51.492603302001953</v>
      </c>
      <c r="BE244" s="35">
        <v>0.27395352721214294</v>
      </c>
      <c r="BF244" s="33">
        <v>292</v>
      </c>
    </row>
    <row r="245" spans="1:58">
      <c r="A245" s="7">
        <v>244</v>
      </c>
      <c r="C245" s="11" t="s">
        <v>4</v>
      </c>
      <c r="D245" s="11" t="s">
        <v>8</v>
      </c>
      <c r="E245" s="11" t="s">
        <v>12</v>
      </c>
      <c r="F245" s="11" t="s">
        <v>23</v>
      </c>
      <c r="G245" s="11" t="s">
        <v>40</v>
      </c>
      <c r="H245" s="15" t="s">
        <v>283</v>
      </c>
      <c r="I245" s="11" t="s">
        <v>682</v>
      </c>
      <c r="J245" s="11">
        <v>74610000</v>
      </c>
      <c r="K245" s="11">
        <v>74610</v>
      </c>
      <c r="L245" s="12">
        <v>120883</v>
      </c>
      <c r="M245" s="12">
        <v>125696.2109375</v>
      </c>
      <c r="N245" s="13">
        <v>214.76900000000001</v>
      </c>
      <c r="P245" s="20">
        <v>120883</v>
      </c>
      <c r="Q245" s="20">
        <v>5546</v>
      </c>
      <c r="R245" s="20">
        <v>0</v>
      </c>
      <c r="S245" s="20">
        <v>0</v>
      </c>
      <c r="T245" s="20">
        <v>0</v>
      </c>
      <c r="U245" s="20">
        <v>0</v>
      </c>
      <c r="V245" s="21">
        <v>8.9709656313061714E-3</v>
      </c>
      <c r="W245" s="21">
        <v>1.0779529111459851E-3</v>
      </c>
      <c r="X245" s="21">
        <v>0</v>
      </c>
      <c r="Y245" s="21">
        <v>0</v>
      </c>
      <c r="Z245" s="51">
        <f>bv_affected*V245+bv_idpcumul*W245+bv_htotalimput*X245+bv_hpartialimput*Y245</f>
        <v>3.2428483322146351E-3</v>
      </c>
      <c r="AA245" s="51">
        <f>100 * Z245 / MAX(magnitudescore)</f>
        <v>7.5417446678589526</v>
      </c>
      <c r="AC245" s="23">
        <v>0.96170997619628906</v>
      </c>
      <c r="AD245" s="23">
        <v>4.4122252613306046E-2</v>
      </c>
      <c r="AE245" s="23">
        <v>0</v>
      </c>
      <c r="AF245" s="23">
        <v>0.96170997619628906</v>
      </c>
      <c r="AG245" s="23">
        <v>0</v>
      </c>
      <c r="AH245" s="23">
        <v>3.18345264531672E-3</v>
      </c>
      <c r="AI245" s="23">
        <v>3.3084891038015485E-4</v>
      </c>
      <c r="AJ245" s="23">
        <v>0</v>
      </c>
      <c r="AK245" s="76">
        <f>bv_rimputAffect*AH245+bv_ratioIDP*AI245+bv_rimputDamaged*AJ245</f>
        <v>9.3268644812633276E-4</v>
      </c>
      <c r="AL245" s="76">
        <f>100 * AK245 / MAX(intensityscore)</f>
        <v>14.161565602536657</v>
      </c>
      <c r="AN245" s="25">
        <v>5.8079998940229416E-2</v>
      </c>
      <c r="AO245" s="25">
        <v>4.5147101627662778E-4</v>
      </c>
      <c r="AP245" s="25">
        <v>3.2477118393858877</v>
      </c>
      <c r="AQ245" s="25">
        <v>9.0843532234430313E-4</v>
      </c>
      <c r="AR245" s="80">
        <f>bv_poverty*AO245+bv_TotalUW_Pc*AQ245</f>
        <v>6.4184234618442141E-4</v>
      </c>
      <c r="AS245" s="80">
        <f xml:space="preserve"> 100 * AR245 / MAX(preexistscore)</f>
        <v>9.5457015082033578</v>
      </c>
      <c r="AU245" s="78">
        <f>AA245*AL245*AS245</f>
        <v>1019.5087169319593</v>
      </c>
      <c r="AV245" s="78">
        <f>100 * AU245 / MAX(UnmetNeedsMuliplic)</f>
        <v>0.34635959727996546</v>
      </c>
      <c r="AW245" s="28">
        <f>IF(AV245&gt;0,LOG10(AV245),"")</f>
        <v>-0.46047277399225417</v>
      </c>
      <c r="AX245" s="29">
        <f>RANK(AV245,UnmetNeedsMax100,0)</f>
        <v>259</v>
      </c>
      <c r="AY245" s="28">
        <f>IF(PERCENTRANK(UnmetNeedsMuliplic,AU245)&lt;0.95,AU245, PERCENTILE(UnmetNeedsMuliplic,0.95))</f>
        <v>1019.5087169319593</v>
      </c>
      <c r="AZ245" s="28">
        <f xml:space="preserve"> 100 *AY245 / MAX(NeedsWinsor5High)</f>
        <v>1.9886383875625029</v>
      </c>
      <c r="BA245" s="28">
        <v>9.9999997764825821E-3</v>
      </c>
      <c r="BC245" s="34">
        <v>120883</v>
      </c>
      <c r="BD245" s="35">
        <v>70.208847045898437</v>
      </c>
      <c r="BE245" s="35">
        <v>0.37352862954139709</v>
      </c>
      <c r="BF245" s="33">
        <v>271</v>
      </c>
    </row>
    <row r="246" spans="1:58">
      <c r="A246" s="7">
        <v>245</v>
      </c>
      <c r="C246" s="11" t="s">
        <v>4</v>
      </c>
      <c r="D246" s="11" t="s">
        <v>8</v>
      </c>
      <c r="E246" s="11" t="s">
        <v>12</v>
      </c>
      <c r="F246" s="11" t="s">
        <v>23</v>
      </c>
      <c r="G246" s="11" t="s">
        <v>40</v>
      </c>
      <c r="H246" s="15" t="s">
        <v>284</v>
      </c>
      <c r="I246" s="11" t="s">
        <v>683</v>
      </c>
      <c r="J246" s="11">
        <v>74611000</v>
      </c>
      <c r="K246" s="11">
        <v>74611</v>
      </c>
      <c r="L246" s="12">
        <v>93675</v>
      </c>
      <c r="M246" s="12">
        <v>97404.8671875</v>
      </c>
      <c r="N246" s="13">
        <v>118.354</v>
      </c>
      <c r="P246" s="20">
        <v>93675</v>
      </c>
      <c r="Q246" s="20">
        <v>2628</v>
      </c>
      <c r="R246" s="20">
        <v>16</v>
      </c>
      <c r="S246" s="20">
        <v>16</v>
      </c>
      <c r="T246" s="20">
        <v>32</v>
      </c>
      <c r="U246" s="20">
        <v>32</v>
      </c>
      <c r="V246" s="21">
        <v>6.9518061354756355E-3</v>
      </c>
      <c r="W246" s="21">
        <v>5.10793412104249E-4</v>
      </c>
      <c r="X246" s="21">
        <v>2.9752109185210429E-5</v>
      </c>
      <c r="Y246" s="21">
        <v>5.7420525990892202E-5</v>
      </c>
      <c r="Z246" s="51">
        <f>bv_affected*V246+bv_idpcumul*W246+bv_htotalimput*X246+bv_hpartialimput*Y246</f>
        <v>2.4809988272341803E-3</v>
      </c>
      <c r="AA246" s="51">
        <f>100 * Z246 / MAX(magnitudescore)</f>
        <v>5.7699459732300742</v>
      </c>
      <c r="AC246" s="23">
        <v>0.96170997619628906</v>
      </c>
      <c r="AD246" s="23">
        <v>2.6980170980095863E-2</v>
      </c>
      <c r="AE246" s="23">
        <v>2.360000042244792E-3</v>
      </c>
      <c r="AF246" s="23">
        <v>0.96170997619628906</v>
      </c>
      <c r="AG246" s="23">
        <v>2.360000042244792E-3</v>
      </c>
      <c r="AH246" s="23">
        <v>3.18345264531672E-3</v>
      </c>
      <c r="AI246" s="23">
        <v>2.023097185883671E-4</v>
      </c>
      <c r="AJ246" s="23">
        <v>1.5529061784036458E-5</v>
      </c>
      <c r="AK246" s="76">
        <f>bv_rimputAffect*AH246+bv_ratioIDP*AI246+bv_rimputDamaged*AJ246</f>
        <v>8.9544501394702802E-4</v>
      </c>
      <c r="AL246" s="76">
        <f>100 * AK246 / MAX(intensityscore)</f>
        <v>13.596105458538361</v>
      </c>
      <c r="AN246" s="25">
        <v>0.45680999755859375</v>
      </c>
      <c r="AO246" s="25">
        <v>3.5509036388248205E-3</v>
      </c>
      <c r="AP246" s="25">
        <v>9.1784176306679051</v>
      </c>
      <c r="AQ246" s="25">
        <v>2.5673455093055964E-3</v>
      </c>
      <c r="AR246" s="80">
        <f>bv_poverty*AO246+bv_TotalUW_Pc*AQ246</f>
        <v>3.141153322067112E-3</v>
      </c>
      <c r="AS246" s="80">
        <f xml:space="preserve"> 100 * AR246 / MAX(preexistscore)</f>
        <v>46.716319330134269</v>
      </c>
      <c r="AU246" s="78">
        <f>AA246*AL246*AS246</f>
        <v>3664.8389088632725</v>
      </c>
      <c r="AV246" s="78">
        <f>100 * AU246 / MAX(UnmetNeedsMuliplic)</f>
        <v>1.2450625556098567</v>
      </c>
      <c r="AW246" s="28">
        <f>IF(AV246&gt;0,LOG10(AV246),"")</f>
        <v>9.5191172213821326E-2</v>
      </c>
      <c r="AX246" s="29">
        <f>RANK(AV246,UnmetNeedsMax100,0)</f>
        <v>176</v>
      </c>
      <c r="AY246" s="28">
        <f>IF(PERCENTRANK(UnmetNeedsMuliplic,AU246)&lt;0.95,AU246, PERCENTILE(UnmetNeedsMuliplic,0.95))</f>
        <v>3664.8389088632725</v>
      </c>
      <c r="AZ246" s="28">
        <f xml:space="preserve"> 100 *AY246 / MAX(NeedsWinsor5High)</f>
        <v>7.1485797201718055</v>
      </c>
      <c r="BA246" s="28">
        <v>9.9999997764825821E-3</v>
      </c>
      <c r="BC246" s="34">
        <v>93675</v>
      </c>
      <c r="BD246" s="35">
        <v>427.916748046875</v>
      </c>
      <c r="BE246" s="35">
        <v>2.2766239643096924</v>
      </c>
      <c r="BF246" s="33">
        <v>155</v>
      </c>
    </row>
    <row r="247" spans="1:58">
      <c r="A247" s="7">
        <v>246</v>
      </c>
      <c r="C247" s="11" t="s">
        <v>4</v>
      </c>
      <c r="D247" s="11" t="s">
        <v>8</v>
      </c>
      <c r="E247" s="11" t="s">
        <v>12</v>
      </c>
      <c r="F247" s="11" t="s">
        <v>23</v>
      </c>
      <c r="G247" s="11" t="s">
        <v>40</v>
      </c>
      <c r="H247" s="15" t="s">
        <v>285</v>
      </c>
      <c r="I247" s="11" t="s">
        <v>684</v>
      </c>
      <c r="J247" s="11">
        <v>74612000</v>
      </c>
      <c r="K247" s="11">
        <v>74612</v>
      </c>
      <c r="L247" s="12">
        <v>29044</v>
      </c>
      <c r="M247" s="12">
        <v>30200.447265625</v>
      </c>
      <c r="N247" s="13">
        <v>137.28700000000001</v>
      </c>
      <c r="P247" s="20">
        <v>29044</v>
      </c>
      <c r="Q247" s="20">
        <v>1559</v>
      </c>
      <c r="R247" s="20">
        <v>9</v>
      </c>
      <c r="S247" s="20">
        <v>9</v>
      </c>
      <c r="T247" s="20">
        <v>0</v>
      </c>
      <c r="U247" s="20">
        <v>0</v>
      </c>
      <c r="V247" s="21">
        <v>2.1554124541580677E-3</v>
      </c>
      <c r="W247" s="21">
        <v>3.0301633523777127E-4</v>
      </c>
      <c r="X247" s="21">
        <v>1.6735561075620353E-5</v>
      </c>
      <c r="Y247" s="21">
        <v>0</v>
      </c>
      <c r="Z247" s="51">
        <f>bv_affected*V247+bv_idpcumul*W247+bv_htotalimput*X247+bv_hpartialimput*Y247</f>
        <v>7.9024553289200425E-4</v>
      </c>
      <c r="AA247" s="51">
        <f>100 * Z247 / MAX(magnitudescore)</f>
        <v>1.8378380434207631</v>
      </c>
      <c r="AC247" s="23">
        <v>0.96170997619628906</v>
      </c>
      <c r="AD247" s="23">
        <v>5.1621753722429276E-2</v>
      </c>
      <c r="AE247" s="23">
        <v>1.4299999456852674E-3</v>
      </c>
      <c r="AF247" s="23">
        <v>0.96170997619628906</v>
      </c>
      <c r="AG247" s="23">
        <v>1.4299999456852674E-3</v>
      </c>
      <c r="AH247" s="23">
        <v>3.18345264531672E-3</v>
      </c>
      <c r="AI247" s="23">
        <v>3.8708362262696028E-4</v>
      </c>
      <c r="AJ247" s="23">
        <v>9.4095576059771702E-6</v>
      </c>
      <c r="AK247" s="76">
        <f>bv_rimputAffect*AH247+bv_ratioIDP*AI247+bv_rimputDamaged*AJ247</f>
        <v>9.5552053662740946E-4</v>
      </c>
      <c r="AL247" s="76">
        <f>100 * AK247 / MAX(intensityscore)</f>
        <v>14.50826994560043</v>
      </c>
      <c r="AN247" s="25">
        <v>0.51117002964019775</v>
      </c>
      <c r="AO247" s="25">
        <v>3.9734584279358387E-3</v>
      </c>
      <c r="AP247" s="25">
        <v>2.0469726352079292</v>
      </c>
      <c r="AQ247" s="25">
        <v>5.7256995933130383E-4</v>
      </c>
      <c r="AR247" s="80">
        <f>bv_poverty*AO247+bv_TotalUW_Pc*AQ247</f>
        <v>2.5566482919151894E-3</v>
      </c>
      <c r="AS247" s="80">
        <f xml:space="preserve"> 100 * AR247 / MAX(preexistscore)</f>
        <v>38.023358229885389</v>
      </c>
      <c r="AU247" s="78">
        <f>AA247*AL247*AS247</f>
        <v>1013.8491374576636</v>
      </c>
      <c r="AV247" s="78">
        <f>100 * AU247 / MAX(UnmetNeedsMuliplic)</f>
        <v>0.34443685779286226</v>
      </c>
      <c r="AW247" s="28">
        <f>IF(AV247&gt;0,LOG10(AV247),"")</f>
        <v>-0.46289038137758137</v>
      </c>
      <c r="AX247" s="29">
        <f>RANK(AV247,UnmetNeedsMax100,0)</f>
        <v>260</v>
      </c>
      <c r="AY247" s="28">
        <f>IF(PERCENTRANK(UnmetNeedsMuliplic,AU247)&lt;0.95,AU247, PERCENTILE(UnmetNeedsMuliplic,0.95))</f>
        <v>1013.8491374576636</v>
      </c>
      <c r="AZ247" s="28">
        <f xml:space="preserve"> 100 *AY247 / MAX(NeedsWinsor5High)</f>
        <v>1.9775988968616145</v>
      </c>
      <c r="BA247" s="28">
        <v>9.9999997764825821E-3</v>
      </c>
      <c r="BC247" s="34">
        <v>29044</v>
      </c>
      <c r="BD247" s="35">
        <v>148.46421813964844</v>
      </c>
      <c r="BE247" s="35">
        <v>0.78986680507659912</v>
      </c>
      <c r="BF247" s="33">
        <v>201</v>
      </c>
    </row>
    <row r="248" spans="1:58">
      <c r="A248" s="7">
        <v>247</v>
      </c>
      <c r="C248" s="11" t="s">
        <v>4</v>
      </c>
      <c r="D248" s="11" t="s">
        <v>8</v>
      </c>
      <c r="E248" s="11" t="s">
        <v>12</v>
      </c>
      <c r="F248" s="11" t="s">
        <v>23</v>
      </c>
      <c r="G248" s="11" t="s">
        <v>40</v>
      </c>
      <c r="H248" s="15" t="s">
        <v>286</v>
      </c>
      <c r="I248" s="11" t="s">
        <v>685</v>
      </c>
      <c r="J248" s="11">
        <v>74613000</v>
      </c>
      <c r="K248" s="11">
        <v>74613</v>
      </c>
      <c r="L248" s="12">
        <v>38904</v>
      </c>
      <c r="M248" s="12">
        <v>40453.04296875</v>
      </c>
      <c r="N248" s="13">
        <v>131.11799999999999</v>
      </c>
      <c r="P248" s="20">
        <v>38904</v>
      </c>
      <c r="Q248" s="20">
        <v>791</v>
      </c>
      <c r="R248" s="20">
        <v>0</v>
      </c>
      <c r="S248" s="20">
        <v>0</v>
      </c>
      <c r="T248" s="20">
        <v>0</v>
      </c>
      <c r="U248" s="20">
        <v>0</v>
      </c>
      <c r="V248" s="21">
        <v>2.8871423564851284E-3</v>
      </c>
      <c r="W248" s="21">
        <v>1.5374337090179324E-4</v>
      </c>
      <c r="X248" s="21">
        <v>0</v>
      </c>
      <c r="Y248" s="21">
        <v>0</v>
      </c>
      <c r="Z248" s="51">
        <f>bv_affected*V248+bv_idpcumul*W248+bv_htotalimput*X248+bv_hpartialimput*Y248</f>
        <v>1.0115266373206396E-3</v>
      </c>
      <c r="AA248" s="51">
        <f>100 * Z248 / MAX(magnitudescore)</f>
        <v>2.3524614295483834</v>
      </c>
      <c r="AC248" s="23">
        <v>0.96170997619628906</v>
      </c>
      <c r="AD248" s="23">
        <v>1.9553534686565399E-2</v>
      </c>
      <c r="AE248" s="23">
        <v>0</v>
      </c>
      <c r="AF248" s="23">
        <v>0.96170997619628906</v>
      </c>
      <c r="AG248" s="23">
        <v>0</v>
      </c>
      <c r="AH248" s="23">
        <v>3.18345264531672E-3</v>
      </c>
      <c r="AI248" s="23">
        <v>1.4662138710264117E-4</v>
      </c>
      <c r="AJ248" s="23">
        <v>0</v>
      </c>
      <c r="AK248" s="76">
        <f>bv_rimputAffect*AH248+bv_ratioIDP*AI248+bv_rimputDamaged*AJ248</f>
        <v>8.7032543149689434E-4</v>
      </c>
      <c r="AL248" s="76">
        <f>100 * AK248 / MAX(intensityscore)</f>
        <v>13.21469902179799</v>
      </c>
      <c r="AN248" s="25">
        <v>0.45188999176025391</v>
      </c>
      <c r="AO248" s="25">
        <v>3.5126591101288795E-3</v>
      </c>
      <c r="AP248" s="25">
        <v>6.4036114362146801</v>
      </c>
      <c r="AQ248" s="25">
        <v>1.7911893082782626E-3</v>
      </c>
      <c r="AR248" s="80">
        <f>bv_poverty*AO248+bv_TotalUW_Pc*AQ248</f>
        <v>2.7954947906779128E-3</v>
      </c>
      <c r="AS248" s="80">
        <f xml:space="preserve"> 100 * AR248 / MAX(preexistscore)</f>
        <v>41.57556602206698</v>
      </c>
      <c r="AU248" s="78">
        <f>AA248*AL248*AS248</f>
        <v>1292.4625209014944</v>
      </c>
      <c r="AV248" s="78">
        <f>100 * AU248 / MAX(UnmetNeedsMuliplic)</f>
        <v>0.43909070202561751</v>
      </c>
      <c r="AW248" s="28">
        <f>IF(AV248&gt;0,LOG10(AV248),"")</f>
        <v>-0.35744575921016675</v>
      </c>
      <c r="AX248" s="29">
        <f>RANK(AV248,UnmetNeedsMax100,0)</f>
        <v>246</v>
      </c>
      <c r="AY248" s="28">
        <f>IF(PERCENTRANK(UnmetNeedsMuliplic,AU248)&lt;0.95,AU248, PERCENTILE(UnmetNeedsMuliplic,0.95))</f>
        <v>1292.4625209014944</v>
      </c>
      <c r="AZ248" s="28">
        <f xml:space="preserve"> 100 *AY248 / MAX(NeedsWinsor5High)</f>
        <v>2.521057977106095</v>
      </c>
      <c r="BA248" s="28">
        <v>9.9999997764825821E-3</v>
      </c>
      <c r="BC248" s="34">
        <v>38904</v>
      </c>
      <c r="BD248" s="35">
        <v>175.80328369140625</v>
      </c>
      <c r="BE248" s="35">
        <v>0.93531739711761475</v>
      </c>
      <c r="BF248" s="33">
        <v>188</v>
      </c>
    </row>
    <row r="249" spans="1:58">
      <c r="A249" s="7">
        <v>248</v>
      </c>
      <c r="C249" s="11" t="s">
        <v>4</v>
      </c>
      <c r="D249" s="11" t="s">
        <v>8</v>
      </c>
      <c r="E249" s="11" t="s">
        <v>12</v>
      </c>
      <c r="F249" s="11" t="s">
        <v>23</v>
      </c>
      <c r="G249" s="11" t="s">
        <v>40</v>
      </c>
      <c r="H249" s="15" t="s">
        <v>287</v>
      </c>
      <c r="I249" s="11" t="s">
        <v>686</v>
      </c>
      <c r="J249" s="11">
        <v>74614000</v>
      </c>
      <c r="K249" s="11">
        <v>74614</v>
      </c>
      <c r="L249" s="12">
        <v>74187</v>
      </c>
      <c r="M249" s="12">
        <v>77140.90625</v>
      </c>
      <c r="N249" s="13">
        <v>168.89500000000001</v>
      </c>
      <c r="P249" s="20">
        <v>74187</v>
      </c>
      <c r="Q249" s="20">
        <v>401</v>
      </c>
      <c r="R249" s="20">
        <v>0</v>
      </c>
      <c r="S249" s="20">
        <v>0</v>
      </c>
      <c r="T249" s="20">
        <v>0</v>
      </c>
      <c r="U249" s="20">
        <v>0</v>
      </c>
      <c r="V249" s="21">
        <v>5.5055632255971432E-3</v>
      </c>
      <c r="W249" s="21">
        <v>7.7940698247402906E-5</v>
      </c>
      <c r="X249" s="21">
        <v>0</v>
      </c>
      <c r="Y249" s="21">
        <v>0</v>
      </c>
      <c r="Z249" s="51">
        <f>bv_affected*V249+bv_idpcumul*W249+bv_htotalimput*X249+bv_hpartialimput*Y249</f>
        <v>1.8931113796599676E-3</v>
      </c>
      <c r="AA249" s="51">
        <f>100 * Z249 / MAX(magnitudescore)</f>
        <v>4.4027229122563503</v>
      </c>
      <c r="AC249" s="23">
        <v>0.96170997619628906</v>
      </c>
      <c r="AD249" s="23">
        <v>5.198279395699501E-3</v>
      </c>
      <c r="AE249" s="23">
        <v>0</v>
      </c>
      <c r="AF249" s="23">
        <v>0.96170997619628906</v>
      </c>
      <c r="AG249" s="23">
        <v>0</v>
      </c>
      <c r="AH249" s="23">
        <v>3.18345264531672E-3</v>
      </c>
      <c r="AI249" s="23">
        <v>3.8979087548796088E-5</v>
      </c>
      <c r="AJ249" s="23">
        <v>0</v>
      </c>
      <c r="AK249" s="76">
        <f>bv_rimputAffect*AH249+bv_ratioIDP*AI249+bv_rimputDamaged*AJ249</f>
        <v>8.3388851309791785E-4</v>
      </c>
      <c r="AL249" s="76">
        <f>100 * AK249 / MAX(intensityscore)</f>
        <v>12.661454347451134</v>
      </c>
      <c r="AN249" s="25">
        <v>0.5085899829864502</v>
      </c>
      <c r="AO249" s="25">
        <v>3.9534028619527817E-3</v>
      </c>
      <c r="AP249" s="25">
        <v>12.563118561906686</v>
      </c>
      <c r="AQ249" s="25">
        <v>3.5140987019985914E-3</v>
      </c>
      <c r="AR249" s="80">
        <f>bv_poverty*AO249+bv_TotalUW_Pc*AQ249</f>
        <v>3.7703887489158663E-3</v>
      </c>
      <c r="AS249" s="80">
        <f xml:space="preserve"> 100 * AR249 / MAX(preexistscore)</f>
        <v>56.074526370838441</v>
      </c>
      <c r="AU249" s="78">
        <f>AA249*AL249*AS249</f>
        <v>3125.8674720869781</v>
      </c>
      <c r="AV249" s="78">
        <f>100 * AU249 / MAX(UnmetNeedsMuliplic)</f>
        <v>1.0619567844801916</v>
      </c>
      <c r="AW249" s="28">
        <f>IF(AV249&gt;0,LOG10(AV249),"")</f>
        <v>2.6106843822983002E-2</v>
      </c>
      <c r="AX249" s="29">
        <f>RANK(AV249,UnmetNeedsMax100,0)</f>
        <v>182</v>
      </c>
      <c r="AY249" s="28">
        <f>IF(PERCENTRANK(UnmetNeedsMuliplic,AU249)&lt;0.95,AU249, PERCENTILE(UnmetNeedsMuliplic,0.95))</f>
        <v>3125.8674720869781</v>
      </c>
      <c r="AZ249" s="28">
        <f xml:space="preserve"> 100 *AY249 / MAX(NeedsWinsor5High)</f>
        <v>6.0972701323553151</v>
      </c>
      <c r="BA249" s="28">
        <v>9.9999997764825821E-3</v>
      </c>
      <c r="BC249" s="34">
        <v>74187</v>
      </c>
      <c r="BD249" s="35">
        <v>377.30764770507812</v>
      </c>
      <c r="BE249" s="35">
        <v>2.0073709487915039</v>
      </c>
      <c r="BF249" s="33">
        <v>159</v>
      </c>
    </row>
    <row r="250" spans="1:58">
      <c r="A250" s="7">
        <v>249</v>
      </c>
      <c r="C250" s="11" t="s">
        <v>4</v>
      </c>
      <c r="D250" s="11" t="s">
        <v>8</v>
      </c>
      <c r="E250" s="11" t="s">
        <v>12</v>
      </c>
      <c r="F250" s="11" t="s">
        <v>23</v>
      </c>
      <c r="G250" s="11" t="s">
        <v>40</v>
      </c>
      <c r="H250" s="15" t="s">
        <v>288</v>
      </c>
      <c r="I250" s="11" t="s">
        <v>687</v>
      </c>
      <c r="J250" s="11">
        <v>74615000</v>
      </c>
      <c r="K250" s="11">
        <v>74615</v>
      </c>
      <c r="L250" s="12">
        <v>41107</v>
      </c>
      <c r="M250" s="12">
        <v>42743.76171875</v>
      </c>
      <c r="N250" s="13">
        <v>172.88800000000001</v>
      </c>
      <c r="P250" s="20">
        <v>41107</v>
      </c>
      <c r="Q250" s="20">
        <v>1150</v>
      </c>
      <c r="R250" s="20">
        <v>0</v>
      </c>
      <c r="S250" s="20">
        <v>0</v>
      </c>
      <c r="T250" s="20">
        <v>0</v>
      </c>
      <c r="U250" s="20">
        <v>0</v>
      </c>
      <c r="V250" s="21">
        <v>3.0506313778460026E-3</v>
      </c>
      <c r="W250" s="21">
        <v>2.2352070664055645E-4</v>
      </c>
      <c r="X250" s="21">
        <v>0</v>
      </c>
      <c r="Y250" s="21">
        <v>0</v>
      </c>
      <c r="Z250" s="51">
        <f>bv_affected*V250+bv_idpcumul*W250+bv_htotalimput*X250+bv_hpartialimput*Y250</f>
        <v>1.0789621090487346E-3</v>
      </c>
      <c r="AA250" s="51">
        <f>100 * Z250 / MAX(magnitudescore)</f>
        <v>2.5092930347386848</v>
      </c>
      <c r="AC250" s="23">
        <v>0.96170997619628906</v>
      </c>
      <c r="AD250" s="23">
        <v>2.6904510334134102E-2</v>
      </c>
      <c r="AE250" s="23">
        <v>0</v>
      </c>
      <c r="AF250" s="23">
        <v>0.96170997619628906</v>
      </c>
      <c r="AG250" s="23">
        <v>0</v>
      </c>
      <c r="AH250" s="23">
        <v>3.18345264531672E-3</v>
      </c>
      <c r="AI250" s="23">
        <v>2.0174238306935877E-4</v>
      </c>
      <c r="AJ250" s="23">
        <v>0</v>
      </c>
      <c r="AK250" s="76">
        <f>bv_rimputAffect*AH250+bv_ratioIDP*AI250+bv_rimputDamaged*AJ250</f>
        <v>8.8898388863162833E-4</v>
      </c>
      <c r="AL250" s="76">
        <f>100 * AK250 / MAX(intensityscore)</f>
        <v>13.498002124664414</v>
      </c>
      <c r="AN250" s="25">
        <v>0.3477100133895874</v>
      </c>
      <c r="AO250" s="25">
        <v>2.7028408367186785E-3</v>
      </c>
      <c r="AP250" s="25">
        <v>11.201445347786811</v>
      </c>
      <c r="AQ250" s="25">
        <v>3.1332178041338921E-3</v>
      </c>
      <c r="AR250" s="80">
        <f>bv_poverty*AO250+bv_TotalUW_Pc*AQ250</f>
        <v>2.8821358813438565E-3</v>
      </c>
      <c r="AS250" s="80">
        <f xml:space="preserve"> 100 * AR250 / MAX(preexistscore)</f>
        <v>42.864122308137645</v>
      </c>
      <c r="AU250" s="78">
        <f>AA250*AL250*AS250</f>
        <v>1451.8267991368841</v>
      </c>
      <c r="AV250" s="78">
        <f>100 * AU250 / MAX(UnmetNeedsMuliplic)</f>
        <v>0.49323182540564031</v>
      </c>
      <c r="AW250" s="28">
        <f>IF(AV250&gt;0,LOG10(AV250),"")</f>
        <v>-0.30694890865349511</v>
      </c>
      <c r="AX250" s="29">
        <f>RANK(AV250,UnmetNeedsMax100,0)</f>
        <v>238</v>
      </c>
      <c r="AY250" s="28">
        <f>IF(PERCENTRANK(UnmetNeedsMuliplic,AU250)&lt;0.95,AU250, PERCENTILE(UnmetNeedsMuliplic,0.95))</f>
        <v>1451.8267991368841</v>
      </c>
      <c r="AZ250" s="28">
        <f xml:space="preserve"> 100 *AY250 / MAX(NeedsWinsor5High)</f>
        <v>2.8319115441641571</v>
      </c>
      <c r="BA250" s="28">
        <v>9.9999997764825821E-3</v>
      </c>
      <c r="BC250" s="34">
        <v>41107</v>
      </c>
      <c r="BD250" s="35">
        <v>142.93315124511719</v>
      </c>
      <c r="BE250" s="35">
        <v>0.76044011116027832</v>
      </c>
      <c r="BF250" s="33">
        <v>210</v>
      </c>
    </row>
    <row r="251" spans="1:58">
      <c r="A251" s="7">
        <v>250</v>
      </c>
      <c r="C251" s="11" t="s">
        <v>4</v>
      </c>
      <c r="D251" s="11" t="s">
        <v>8</v>
      </c>
      <c r="E251" s="11" t="s">
        <v>12</v>
      </c>
      <c r="F251" s="11" t="s">
        <v>23</v>
      </c>
      <c r="G251" s="11" t="s">
        <v>40</v>
      </c>
      <c r="H251" s="15" t="s">
        <v>289</v>
      </c>
      <c r="I251" s="11" t="s">
        <v>688</v>
      </c>
      <c r="J251" s="11">
        <v>74616000</v>
      </c>
      <c r="K251" s="11">
        <v>74616</v>
      </c>
      <c r="L251" s="12">
        <v>34906</v>
      </c>
      <c r="M251" s="12">
        <v>36295.85546875</v>
      </c>
      <c r="N251" s="13">
        <v>202.45699999999999</v>
      </c>
      <c r="P251" s="20">
        <v>34906</v>
      </c>
      <c r="Q251" s="20">
        <v>905</v>
      </c>
      <c r="R251" s="20">
        <v>0</v>
      </c>
      <c r="S251" s="20">
        <v>0</v>
      </c>
      <c r="T251" s="20">
        <v>0</v>
      </c>
      <c r="U251" s="20">
        <v>0</v>
      </c>
      <c r="V251" s="21">
        <v>2.5904430076479912E-3</v>
      </c>
      <c r="W251" s="21">
        <v>1.7590107745490968E-4</v>
      </c>
      <c r="X251" s="21">
        <v>0</v>
      </c>
      <c r="Y251" s="21">
        <v>0</v>
      </c>
      <c r="Z251" s="51">
        <f>bv_affected*V251+bv_idpcumul*W251+bv_htotalimput*X251+bv_hpartialimput*Y251</f>
        <v>9.1388863629254054E-4</v>
      </c>
      <c r="AA251" s="51">
        <f>100 * Z251 / MAX(magnitudescore)</f>
        <v>2.1253891775657592</v>
      </c>
      <c r="AC251" s="23">
        <v>0.96170997619628906</v>
      </c>
      <c r="AD251" s="23">
        <v>2.4933977052569389E-2</v>
      </c>
      <c r="AE251" s="23">
        <v>0</v>
      </c>
      <c r="AF251" s="23">
        <v>0.96170997619628906</v>
      </c>
      <c r="AG251" s="23">
        <v>0</v>
      </c>
      <c r="AH251" s="23">
        <v>3.18345264531672E-3</v>
      </c>
      <c r="AI251" s="23">
        <v>1.8696641200222075E-4</v>
      </c>
      <c r="AJ251" s="23">
        <v>0</v>
      </c>
      <c r="AK251" s="76">
        <f>bv_rimputAffect*AH251+bv_ratioIDP*AI251+bv_rimputDamaged*AJ251</f>
        <v>8.8398222242540205E-4</v>
      </c>
      <c r="AL251" s="76">
        <f>100 * AK251 / MAX(intensityscore)</f>
        <v>13.422058677385046</v>
      </c>
      <c r="AN251" s="25">
        <v>0.30112999677658081</v>
      </c>
      <c r="AO251" s="25">
        <v>2.3407621774822474E-3</v>
      </c>
      <c r="AP251" s="25">
        <v>3.0996758508914102</v>
      </c>
      <c r="AQ251" s="25">
        <v>8.6702732369303703E-4</v>
      </c>
      <c r="AR251" s="80">
        <f>bv_poverty*AO251+bv_TotalUW_Pc*AQ251</f>
        <v>1.7268042373936626E-3</v>
      </c>
      <c r="AS251" s="80">
        <f xml:space="preserve"> 100 * AR251 / MAX(preexistscore)</f>
        <v>25.681630249625805</v>
      </c>
      <c r="AU251" s="78">
        <f>AA251*AL251*AS251</f>
        <v>732.62238944284763</v>
      </c>
      <c r="AV251" s="78">
        <f>100 * AU251 / MAX(UnmetNeedsMuliplic)</f>
        <v>0.24889517034178113</v>
      </c>
      <c r="AW251" s="28">
        <f>IF(AV251&gt;0,LOG10(AV251),"")</f>
        <v>-0.60398353052786358</v>
      </c>
      <c r="AX251" s="29">
        <f>RANK(AV251,UnmetNeedsMax100,0)</f>
        <v>278</v>
      </c>
      <c r="AY251" s="28">
        <f>IF(PERCENTRANK(UnmetNeedsMuliplic,AU251)&lt;0.95,AU251, PERCENTILE(UnmetNeedsMuliplic,0.95))</f>
        <v>732.62238944284763</v>
      </c>
      <c r="AZ251" s="28">
        <f xml:space="preserve"> 100 *AY251 / MAX(NeedsWinsor5High)</f>
        <v>1.4290422269445351</v>
      </c>
      <c r="BA251" s="28">
        <v>9.9999997764825821E-3</v>
      </c>
      <c r="BC251" s="34">
        <v>34906</v>
      </c>
      <c r="BD251" s="35">
        <v>105.11243438720703</v>
      </c>
      <c r="BE251" s="35">
        <v>0.55922442674636841</v>
      </c>
      <c r="BF251" s="33">
        <v>236</v>
      </c>
    </row>
    <row r="252" spans="1:58">
      <c r="A252" s="7">
        <v>251</v>
      </c>
      <c r="C252" s="11" t="s">
        <v>4</v>
      </c>
      <c r="D252" s="11" t="s">
        <v>8</v>
      </c>
      <c r="E252" s="11" t="s">
        <v>12</v>
      </c>
      <c r="F252" s="11" t="s">
        <v>23</v>
      </c>
      <c r="G252" s="11" t="s">
        <v>40</v>
      </c>
      <c r="H252" s="15" t="s">
        <v>290</v>
      </c>
      <c r="I252" s="11" t="s">
        <v>689</v>
      </c>
      <c r="J252" s="11">
        <v>74617000</v>
      </c>
      <c r="K252" s="11">
        <v>74617</v>
      </c>
      <c r="L252" s="12">
        <v>19098</v>
      </c>
      <c r="M252" s="12">
        <v>19858.42578125</v>
      </c>
      <c r="N252" s="13">
        <v>204.09399999999999</v>
      </c>
      <c r="P252" s="20">
        <v>19098</v>
      </c>
      <c r="Q252" s="20">
        <v>750</v>
      </c>
      <c r="R252" s="20">
        <v>0</v>
      </c>
      <c r="S252" s="20">
        <v>0</v>
      </c>
      <c r="T252" s="20">
        <v>0</v>
      </c>
      <c r="U252" s="20">
        <v>0</v>
      </c>
      <c r="V252" s="21">
        <v>1.4173001982271671E-3</v>
      </c>
      <c r="W252" s="21">
        <v>1.4577436377294362E-4</v>
      </c>
      <c r="X252" s="21">
        <v>0</v>
      </c>
      <c r="Y252" s="21">
        <v>0</v>
      </c>
      <c r="Z252" s="51">
        <f>bv_affected*V252+bv_idpcumul*W252+bv_htotalimput*X252+bv_hpartialimput*Y252</f>
        <v>5.0825029439001814E-4</v>
      </c>
      <c r="AA252" s="51">
        <f>100 * Z252 / MAX(magnitudescore)</f>
        <v>1.1820145609572592</v>
      </c>
      <c r="AC252" s="23">
        <v>0.96170997619628906</v>
      </c>
      <c r="AD252" s="23">
        <v>3.776734322309494E-2</v>
      </c>
      <c r="AE252" s="23">
        <v>0</v>
      </c>
      <c r="AF252" s="23">
        <v>0.96170997619628906</v>
      </c>
      <c r="AG252" s="23">
        <v>0</v>
      </c>
      <c r="AH252" s="23">
        <v>3.18345264531672E-3</v>
      </c>
      <c r="AI252" s="23">
        <v>2.8319688863120973E-4</v>
      </c>
      <c r="AJ252" s="23">
        <v>0</v>
      </c>
      <c r="AK252" s="76">
        <f>bv_rimputAffect*AH252+bv_ratioIDP*AI252+bv_rimputDamaged*AJ252</f>
        <v>9.1655623876431486E-4</v>
      </c>
      <c r="AL252" s="76">
        <f>100 * AK252 / MAX(intensityscore)</f>
        <v>13.916650477499987</v>
      </c>
      <c r="AN252" s="25">
        <v>0.19225999712944031</v>
      </c>
      <c r="AO252" s="25">
        <v>1.4944871654734015E-3</v>
      </c>
      <c r="AP252" s="25">
        <v>10.832102412604629</v>
      </c>
      <c r="AQ252" s="25">
        <v>3.029906889423728E-3</v>
      </c>
      <c r="AR252" s="80">
        <f>bv_poverty*AO252+bv_TotalUW_Pc*AQ252</f>
        <v>2.1341430224711077E-3</v>
      </c>
      <c r="AS252" s="80">
        <f xml:space="preserve"> 100 * AR252 / MAX(preexistscore)</f>
        <v>31.739713637514726</v>
      </c>
      <c r="AU252" s="78">
        <f>AA252*AL252*AS252</f>
        <v>522.10824384971772</v>
      </c>
      <c r="AV252" s="78">
        <f>100 * AU252 / MAX(UnmetNeedsMuliplic)</f>
        <v>0.1773768071552517</v>
      </c>
      <c r="AW252" s="28">
        <f>IF(AV252&gt;0,LOG10(AV252),"")</f>
        <v>-0.75110316682097733</v>
      </c>
      <c r="AX252" s="29">
        <f>RANK(AV252,UnmetNeedsMax100,0)</f>
        <v>307</v>
      </c>
      <c r="AY252" s="28">
        <f>IF(PERCENTRANK(UnmetNeedsMuliplic,AU252)&lt;0.95,AU252, PERCENTILE(UnmetNeedsMuliplic,0.95))</f>
        <v>522.10824384971772</v>
      </c>
      <c r="AZ252" s="28">
        <f xml:space="preserve"> 100 *AY252 / MAX(NeedsWinsor5High)</f>
        <v>1.0184164970231309</v>
      </c>
      <c r="BA252" s="28">
        <v>9.9999997764825821E-3</v>
      </c>
      <c r="BC252" s="34">
        <v>19098</v>
      </c>
      <c r="BD252" s="35">
        <v>36.717811584472656</v>
      </c>
      <c r="BE252" s="35">
        <v>0.19534793496131897</v>
      </c>
      <c r="BF252" s="33">
        <v>315</v>
      </c>
    </row>
    <row r="253" spans="1:58">
      <c r="A253" s="7">
        <v>252</v>
      </c>
      <c r="C253" s="11" t="s">
        <v>4</v>
      </c>
      <c r="D253" s="11" t="s">
        <v>8</v>
      </c>
      <c r="E253" s="11" t="s">
        <v>12</v>
      </c>
      <c r="F253" s="11" t="s">
        <v>23</v>
      </c>
      <c r="G253" s="11" t="s">
        <v>40</v>
      </c>
      <c r="H253" s="15" t="s">
        <v>291</v>
      </c>
      <c r="I253" s="11" t="s">
        <v>690</v>
      </c>
      <c r="J253" s="11">
        <v>74618000</v>
      </c>
      <c r="K253" s="11">
        <v>74618</v>
      </c>
      <c r="L253" s="12">
        <v>73306</v>
      </c>
      <c r="M253" s="12">
        <v>76224.828125</v>
      </c>
      <c r="P253" s="20">
        <v>0</v>
      </c>
      <c r="Q253" s="20">
        <v>0</v>
      </c>
      <c r="S253" s="20">
        <v>0</v>
      </c>
      <c r="U253" s="20">
        <v>0</v>
      </c>
      <c r="V253" s="21">
        <v>0</v>
      </c>
      <c r="W253" s="21">
        <v>0</v>
      </c>
      <c r="X253" s="21">
        <v>0</v>
      </c>
      <c r="Y253" s="21">
        <v>0</v>
      </c>
      <c r="Z253" s="51">
        <f>bv_affected*V253+bv_idpcumul*W253+bv_htotalimput*X253+bv_hpartialimput*Y253</f>
        <v>0</v>
      </c>
      <c r="AA253" s="51">
        <f>100 * Z253 / MAX(magnitudescore)</f>
        <v>0</v>
      </c>
      <c r="AC253" s="23">
        <v>0</v>
      </c>
      <c r="AD253" s="23">
        <v>0</v>
      </c>
      <c r="AE253" s="23">
        <v>0</v>
      </c>
      <c r="AF253" s="23">
        <v>0</v>
      </c>
      <c r="AG253" s="23">
        <v>0</v>
      </c>
      <c r="AH253" s="23">
        <v>0</v>
      </c>
      <c r="AI253" s="23">
        <v>0</v>
      </c>
      <c r="AJ253" s="23">
        <v>0</v>
      </c>
      <c r="AK253" s="76">
        <f>bv_rimputAffect*AH253+bv_ratioIDP*AI253+bv_rimputDamaged*AJ253</f>
        <v>0</v>
      </c>
      <c r="AL253" s="76">
        <f>100 * AK253 / MAX(intensityscore)</f>
        <v>0</v>
      </c>
      <c r="AN253" s="25">
        <v>0.29317000508308411</v>
      </c>
      <c r="AO253" s="25">
        <v>2.2788872011005878E-3</v>
      </c>
      <c r="AP253" s="25">
        <v>8.9617923584716941</v>
      </c>
      <c r="AQ253" s="25">
        <v>2.5067520327866077E-3</v>
      </c>
      <c r="AR253" s="80">
        <f>bv_poverty*AO253+bv_TotalUW_Pc*AQ253</f>
        <v>2.3738156899809838E-3</v>
      </c>
      <c r="AS253" s="80">
        <f xml:space="preserve"> 100 * AR253 / MAX(preexistscore)</f>
        <v>35.304208497233404</v>
      </c>
      <c r="AU253" s="78">
        <f>AA253*AL253*AS253</f>
        <v>0</v>
      </c>
      <c r="AV253" s="78">
        <f>100 * AU253 / MAX(UnmetNeedsMuliplic)</f>
        <v>0</v>
      </c>
      <c r="AW253" s="28" t="str">
        <f>IF(AV253&gt;0,LOG10(AV253),"")</f>
        <v/>
      </c>
      <c r="AX253" s="29">
        <f>RANK(AV253,UnmetNeedsMax100,0)</f>
        <v>371</v>
      </c>
      <c r="AY253" s="28">
        <f>IF(PERCENTRANK(UnmetNeedsMuliplic,AU253)&lt;0.95,AU253, PERCENTILE(UnmetNeedsMuliplic,0.95))</f>
        <v>0</v>
      </c>
      <c r="AZ253" s="28">
        <f xml:space="preserve"> 100 *AY253 / MAX(NeedsWinsor5High)</f>
        <v>0</v>
      </c>
      <c r="BA253" s="28">
        <v>9.9999997764825821E-3</v>
      </c>
      <c r="BC253" s="34">
        <v>1</v>
      </c>
      <c r="BD253" s="35">
        <v>2.931700088083744E-3</v>
      </c>
      <c r="BE253" s="35">
        <v>1.5597375750076026E-5</v>
      </c>
      <c r="BF253" s="33">
        <v>389</v>
      </c>
    </row>
    <row r="254" spans="1:58">
      <c r="A254" s="7">
        <v>253</v>
      </c>
      <c r="C254" s="11" t="s">
        <v>4</v>
      </c>
      <c r="D254" s="11" t="s">
        <v>8</v>
      </c>
      <c r="E254" s="11" t="s">
        <v>12</v>
      </c>
      <c r="F254" s="11" t="s">
        <v>23</v>
      </c>
      <c r="G254" s="11" t="s">
        <v>40</v>
      </c>
      <c r="H254" s="15" t="s">
        <v>292</v>
      </c>
      <c r="I254" s="11" t="s">
        <v>691</v>
      </c>
      <c r="J254" s="11">
        <v>74619000</v>
      </c>
      <c r="K254" s="11">
        <v>74619</v>
      </c>
      <c r="L254" s="12">
        <v>73285</v>
      </c>
      <c r="M254" s="12">
        <v>76202.9921875</v>
      </c>
      <c r="P254" s="20">
        <v>73285</v>
      </c>
      <c r="Q254" s="20">
        <v>270</v>
      </c>
      <c r="R254" s="20">
        <v>0</v>
      </c>
      <c r="S254" s="20">
        <v>0</v>
      </c>
      <c r="T254" s="20">
        <v>0</v>
      </c>
      <c r="U254" s="20">
        <v>0</v>
      </c>
      <c r="V254" s="21">
        <v>5.4386244155466557E-3</v>
      </c>
      <c r="W254" s="21">
        <v>5.2478771976893768E-5</v>
      </c>
      <c r="X254" s="21">
        <v>0</v>
      </c>
      <c r="Y254" s="21">
        <v>0</v>
      </c>
      <c r="Z254" s="51">
        <f>bv_affected*V254+bv_idpcumul*W254+bv_htotalimput*X254+bv_hpartialimput*Y254</f>
        <v>1.8660174576889403E-3</v>
      </c>
      <c r="AA254" s="51">
        <f>100 * Z254 / MAX(magnitudescore)</f>
        <v>4.3397118119447811</v>
      </c>
      <c r="AC254" s="23">
        <v>0.96170997619628906</v>
      </c>
      <c r="AD254" s="23">
        <v>3.5431678406894207E-3</v>
      </c>
      <c r="AE254" s="23">
        <v>0</v>
      </c>
      <c r="AF254" s="23">
        <v>0.96170997619628906</v>
      </c>
      <c r="AG254" s="23">
        <v>0</v>
      </c>
      <c r="AH254" s="23">
        <v>3.18345264531672E-3</v>
      </c>
      <c r="AI254" s="23">
        <v>2.6568301109364256E-5</v>
      </c>
      <c r="AJ254" s="23">
        <v>0</v>
      </c>
      <c r="AK254" s="76">
        <f>bv_rimputAffect*AH254+bv_ratioIDP*AI254+bv_rimputDamaged*AJ254</f>
        <v>8.2968746188817014E-4</v>
      </c>
      <c r="AL254" s="76">
        <f>100 * AK254 / MAX(intensityscore)</f>
        <v>12.597667141765905</v>
      </c>
      <c r="AN254" s="25">
        <v>0.36188998818397522</v>
      </c>
      <c r="AO254" s="25">
        <v>2.8130654245615005E-3</v>
      </c>
      <c r="AP254" s="25">
        <v>4.7939365229748931</v>
      </c>
      <c r="AQ254" s="25">
        <v>1.3409382663667202E-3</v>
      </c>
      <c r="AR254" s="80">
        <f>bv_poverty*AO254+bv_TotalUW_Pc*AQ254</f>
        <v>2.1997772504575553E-3</v>
      </c>
      <c r="AS254" s="80">
        <f xml:space="preserve"> 100 * AR254 / MAX(preexistscore)</f>
        <v>32.715848591533437</v>
      </c>
      <c r="AU254" s="78">
        <f>AA254*AL254*AS254</f>
        <v>1788.5834545473163</v>
      </c>
      <c r="AV254" s="78">
        <f>100 * AU254 / MAX(UnmetNeedsMuliplic)</f>
        <v>0.60763879183189184</v>
      </c>
      <c r="AW254" s="28">
        <f>IF(AV254&gt;0,LOG10(AV254),"")</f>
        <v>-0.21635450844196855</v>
      </c>
      <c r="AX254" s="29">
        <f>RANK(AV254,UnmetNeedsMax100,0)</f>
        <v>213</v>
      </c>
      <c r="AY254" s="28">
        <f>IF(PERCENTRANK(UnmetNeedsMuliplic,AU254)&lt;0.95,AU254, PERCENTILE(UnmetNeedsMuliplic,0.95))</f>
        <v>1788.5834545473163</v>
      </c>
      <c r="AZ254" s="28">
        <f xml:space="preserve"> 100 *AY254 / MAX(NeedsWinsor5High)</f>
        <v>3.4887840172428128</v>
      </c>
      <c r="BA254" s="28">
        <v>9.9999997764825821E-3</v>
      </c>
      <c r="BC254" s="34">
        <v>73285</v>
      </c>
      <c r="BD254" s="35">
        <v>265.2110595703125</v>
      </c>
      <c r="BE254" s="35">
        <v>1.4109890460968018</v>
      </c>
      <c r="BF254" s="33">
        <v>173</v>
      </c>
    </row>
    <row r="255" spans="1:58">
      <c r="A255" s="7">
        <v>254</v>
      </c>
      <c r="C255" s="11" t="s">
        <v>4</v>
      </c>
      <c r="D255" s="11" t="s">
        <v>8</v>
      </c>
      <c r="E255" s="11" t="s">
        <v>12</v>
      </c>
      <c r="F255" s="11" t="s">
        <v>23</v>
      </c>
      <c r="G255" s="11" t="s">
        <v>40</v>
      </c>
      <c r="H255" s="15" t="s">
        <v>293</v>
      </c>
      <c r="I255" s="11" t="s">
        <v>692</v>
      </c>
      <c r="J255" s="11">
        <v>74620000</v>
      </c>
      <c r="K255" s="11">
        <v>74620</v>
      </c>
      <c r="L255" s="12">
        <v>51519</v>
      </c>
      <c r="M255" s="12">
        <v>53570.3359375</v>
      </c>
      <c r="N255" s="13">
        <v>209.94300000000001</v>
      </c>
      <c r="P255" s="20">
        <v>51519</v>
      </c>
      <c r="Q255" s="20">
        <v>394</v>
      </c>
      <c r="R255" s="20">
        <v>0</v>
      </c>
      <c r="S255" s="20">
        <v>0</v>
      </c>
      <c r="T255" s="20">
        <v>0</v>
      </c>
      <c r="U255" s="20">
        <v>0</v>
      </c>
      <c r="V255" s="21">
        <v>3.8233264349400997E-3</v>
      </c>
      <c r="W255" s="21">
        <v>7.6580137829296291E-5</v>
      </c>
      <c r="X255" s="21">
        <v>0</v>
      </c>
      <c r="Y255" s="21">
        <v>0</v>
      </c>
      <c r="Z255" s="51">
        <f>bv_affected*V255+bv_idpcumul*W255+bv_htotalimput*X255+bv_hpartialimput*Y255</f>
        <v>1.3184012544530561E-3</v>
      </c>
      <c r="AA255" s="51">
        <f>100 * Z255 / MAX(magnitudescore)</f>
        <v>3.0661457497395492</v>
      </c>
      <c r="AC255" s="23">
        <v>0.96170997619628906</v>
      </c>
      <c r="AD255" s="23">
        <v>7.3548168875277042E-3</v>
      </c>
      <c r="AE255" s="23">
        <v>0</v>
      </c>
      <c r="AF255" s="23">
        <v>0.96170997619628906</v>
      </c>
      <c r="AG255" s="23">
        <v>0</v>
      </c>
      <c r="AH255" s="23">
        <v>3.18345264531672E-3</v>
      </c>
      <c r="AI255" s="23">
        <v>5.5149794206954539E-5</v>
      </c>
      <c r="AJ255" s="23">
        <v>0</v>
      </c>
      <c r="AK255" s="76">
        <f>bv_rimputAffect*AH255+bv_ratioIDP*AI255+bv_rimputDamaged*AJ255</f>
        <v>8.3936229730170449E-4</v>
      </c>
      <c r="AL255" s="76">
        <f>100 * AK255 / MAX(intensityscore)</f>
        <v>12.744566259553832</v>
      </c>
      <c r="AN255" s="25">
        <v>0.13267000019550323</v>
      </c>
      <c r="AO255" s="25">
        <v>1.031278632581234E-3</v>
      </c>
      <c r="AP255" s="25">
        <v>5.2181818181818187</v>
      </c>
      <c r="AQ255" s="25">
        <v>1.4596062246710062E-3</v>
      </c>
      <c r="AR255" s="80">
        <f>bv_poverty*AO255+bv_TotalUW_Pc*AQ255</f>
        <v>1.209719907445833E-3</v>
      </c>
      <c r="AS255" s="80">
        <f xml:space="preserve"> 100 * AR255 / MAX(preexistscore)</f>
        <v>17.991373136498105</v>
      </c>
      <c r="AU255" s="78">
        <f>AA255*AL255*AS255</f>
        <v>703.04344870519537</v>
      </c>
      <c r="AV255" s="78">
        <f>100 * AU255 / MAX(UnmetNeedsMuliplic)</f>
        <v>0.23884626165496609</v>
      </c>
      <c r="AW255" s="28">
        <f>IF(AV255&gt;0,LOG10(AV255),"")</f>
        <v>-0.62188155176528381</v>
      </c>
      <c r="AX255" s="29">
        <f>RANK(AV255,UnmetNeedsMax100,0)</f>
        <v>283</v>
      </c>
      <c r="AY255" s="28">
        <f>IF(PERCENTRANK(UnmetNeedsMuliplic,AU255)&lt;0.95,AU255, PERCENTILE(UnmetNeedsMuliplic,0.95))</f>
        <v>703.04344870519537</v>
      </c>
      <c r="AZ255" s="28">
        <f xml:space="preserve"> 100 *AY255 / MAX(NeedsWinsor5High)</f>
        <v>1.3713459894946523</v>
      </c>
      <c r="BA255" s="28">
        <v>9.9999997764825821E-3</v>
      </c>
      <c r="BC255" s="34">
        <v>51519</v>
      </c>
      <c r="BD255" s="35">
        <v>68.350257873535156</v>
      </c>
      <c r="BE255" s="35">
        <v>0.36364045739173889</v>
      </c>
      <c r="BF255" s="33">
        <v>272</v>
      </c>
    </row>
    <row r="256" spans="1:58">
      <c r="A256" s="7">
        <v>255</v>
      </c>
      <c r="C256" s="11" t="s">
        <v>4</v>
      </c>
      <c r="D256" s="11" t="s">
        <v>8</v>
      </c>
      <c r="E256" s="11" t="s">
        <v>12</v>
      </c>
      <c r="F256" s="11" t="s">
        <v>23</v>
      </c>
      <c r="G256" s="11" t="s">
        <v>40</v>
      </c>
      <c r="H256" s="15" t="s">
        <v>294</v>
      </c>
      <c r="I256" s="11" t="s">
        <v>693</v>
      </c>
      <c r="J256" s="11">
        <v>74621000</v>
      </c>
      <c r="K256" s="11">
        <v>74621</v>
      </c>
      <c r="L256" s="12">
        <v>79098</v>
      </c>
      <c r="M256" s="12">
        <v>82247.453125</v>
      </c>
      <c r="N256" s="13">
        <v>193.977</v>
      </c>
      <c r="P256" s="20">
        <v>79098</v>
      </c>
      <c r="Q256" s="20">
        <v>990</v>
      </c>
      <c r="R256" s="20">
        <v>0</v>
      </c>
      <c r="S256" s="20">
        <v>0</v>
      </c>
      <c r="T256" s="20">
        <v>0</v>
      </c>
      <c r="U256" s="20">
        <v>0</v>
      </c>
      <c r="V256" s="21">
        <v>5.8700181543827057E-3</v>
      </c>
      <c r="W256" s="21">
        <v>1.9242217240389436E-4</v>
      </c>
      <c r="X256" s="21">
        <v>0</v>
      </c>
      <c r="Y256" s="21">
        <v>0</v>
      </c>
      <c r="Z256" s="51">
        <f>bv_affected*V256+bv_idpcumul*W256+bv_htotalimput*X256+bv_hpartialimput*Y256</f>
        <v>2.0366110069924615E-3</v>
      </c>
      <c r="AA256" s="51">
        <f>100 * Z256 / MAX(magnitudescore)</f>
        <v>4.7364534597270955</v>
      </c>
      <c r="AC256" s="23">
        <v>0.96170997619628906</v>
      </c>
      <c r="AD256" s="23">
        <v>1.2036846950650215E-2</v>
      </c>
      <c r="AE256" s="23">
        <v>0</v>
      </c>
      <c r="AF256" s="23">
        <v>0.96170997619628906</v>
      </c>
      <c r="AG256" s="23">
        <v>0</v>
      </c>
      <c r="AH256" s="23">
        <v>3.18345264531672E-3</v>
      </c>
      <c r="AI256" s="23">
        <v>9.0257810370530933E-5</v>
      </c>
      <c r="AJ256" s="23">
        <v>0</v>
      </c>
      <c r="AK256" s="76">
        <f>bv_rimputAffect*AH256+bv_ratioIDP*AI256+bv_rimputDamaged*AJ256</f>
        <v>8.512463607730751E-4</v>
      </c>
      <c r="AL256" s="76">
        <f>100 * AK256 / MAX(intensityscore)</f>
        <v>12.925009477971569</v>
      </c>
      <c r="AN256" s="25">
        <v>0.1577800065279007</v>
      </c>
      <c r="AO256" s="25">
        <v>1.226465217769146E-3</v>
      </c>
      <c r="AP256" s="25">
        <v>5.599603567888999</v>
      </c>
      <c r="AQ256" s="25">
        <v>1.5662958612665534E-3</v>
      </c>
      <c r="AR256" s="80">
        <f>bv_poverty*AO256+bv_TotalUW_Pc*AQ256</f>
        <v>1.3680386638501661E-3</v>
      </c>
      <c r="AS256" s="80">
        <f xml:space="preserve"> 100 * AR256 / MAX(preexistscore)</f>
        <v>20.34594447441274</v>
      </c>
      <c r="AU256" s="78">
        <f>AA256*AL256*AS256</f>
        <v>1245.5523902014793</v>
      </c>
      <c r="AV256" s="78">
        <f>100 * AU256 / MAX(UnmetNeedsMuliplic)</f>
        <v>0.42315383585883987</v>
      </c>
      <c r="AW256" s="28">
        <f>IF(AV256&gt;0,LOG10(AV256),"")</f>
        <v>-0.37350171792312026</v>
      </c>
      <c r="AX256" s="29">
        <f>RANK(AV256,UnmetNeedsMax100,0)</f>
        <v>249</v>
      </c>
      <c r="AY256" s="28">
        <f>IF(PERCENTRANK(UnmetNeedsMuliplic,AU256)&lt;0.95,AU256, PERCENTILE(UnmetNeedsMuliplic,0.95))</f>
        <v>1245.5523902014793</v>
      </c>
      <c r="AZ256" s="28">
        <f xml:space="preserve"> 100 *AY256 / MAX(NeedsWinsor5High)</f>
        <v>2.429555780875388</v>
      </c>
      <c r="BA256" s="28">
        <v>9.9999997764825821E-3</v>
      </c>
      <c r="BC256" s="34">
        <v>79098</v>
      </c>
      <c r="BD256" s="35">
        <v>124.80082702636719</v>
      </c>
      <c r="BE256" s="35">
        <v>0.66397160291671753</v>
      </c>
      <c r="BF256" s="33">
        <v>225</v>
      </c>
    </row>
    <row r="257" spans="1:58">
      <c r="A257" s="7">
        <v>256</v>
      </c>
      <c r="C257" s="11" t="s">
        <v>4</v>
      </c>
      <c r="D257" s="11" t="s">
        <v>8</v>
      </c>
      <c r="E257" s="11" t="s">
        <v>12</v>
      </c>
      <c r="F257" s="11" t="s">
        <v>23</v>
      </c>
      <c r="G257" s="11" t="s">
        <v>40</v>
      </c>
      <c r="H257" s="15" t="s">
        <v>295</v>
      </c>
      <c r="I257" s="11" t="s">
        <v>694</v>
      </c>
      <c r="J257" s="11">
        <v>74622000</v>
      </c>
      <c r="K257" s="11">
        <v>74622</v>
      </c>
      <c r="L257" s="12">
        <v>34609</v>
      </c>
      <c r="M257" s="12">
        <v>35987.02734375</v>
      </c>
      <c r="N257" s="13">
        <v>143.625</v>
      </c>
      <c r="P257" s="20">
        <v>34609</v>
      </c>
      <c r="Q257" s="20">
        <v>328</v>
      </c>
      <c r="R257" s="20">
        <v>0</v>
      </c>
      <c r="S257" s="20">
        <v>0</v>
      </c>
      <c r="T257" s="20">
        <v>0</v>
      </c>
      <c r="U257" s="20">
        <v>0</v>
      </c>
      <c r="V257" s="21">
        <v>2.5684020947664976E-3</v>
      </c>
      <c r="W257" s="21">
        <v>6.3751991547178477E-5</v>
      </c>
      <c r="X257" s="21">
        <v>0</v>
      </c>
      <c r="Y257" s="21">
        <v>0</v>
      </c>
      <c r="Z257" s="51">
        <f>bv_affected*V257+bv_idpcumul*W257+bv_htotalimput*X257+bv_hpartialimput*Y257</f>
        <v>8.8771127155705474E-4</v>
      </c>
      <c r="AA257" s="51">
        <f>100 * Z257 / MAX(magnitudescore)</f>
        <v>2.0645096726714853</v>
      </c>
      <c r="AC257" s="23">
        <v>0.96170997619628906</v>
      </c>
      <c r="AD257" s="23">
        <v>9.1143958270549774E-3</v>
      </c>
      <c r="AE257" s="23">
        <v>0</v>
      </c>
      <c r="AF257" s="23">
        <v>0.96170997619628906</v>
      </c>
      <c r="AG257" s="23">
        <v>0</v>
      </c>
      <c r="AH257" s="23">
        <v>3.18345264531672E-3</v>
      </c>
      <c r="AI257" s="23">
        <v>6.8343928433023393E-5</v>
      </c>
      <c r="AJ257" s="23">
        <v>0</v>
      </c>
      <c r="AK257" s="76">
        <f>bv_rimputAffect*AH257+bv_ratioIDP*AI257+bv_rimputDamaged*AJ257</f>
        <v>8.4382851173722879E-4</v>
      </c>
      <c r="AL257" s="76">
        <f>100 * AK257 / MAX(intensityscore)</f>
        <v>12.812379605454517</v>
      </c>
      <c r="AN257" s="25">
        <v>0.4074999988079071</v>
      </c>
      <c r="AO257" s="25">
        <v>3.1676040962338448E-3</v>
      </c>
      <c r="AP257" s="25">
        <v>8.4349803597271045</v>
      </c>
      <c r="AQ257" s="25">
        <v>2.3593946825712919E-3</v>
      </c>
      <c r="AR257" s="80">
        <f>bv_poverty*AO257+bv_TotalUW_Pc*AQ257</f>
        <v>2.8309040545020257E-3</v>
      </c>
      <c r="AS257" s="80">
        <f xml:space="preserve"> 100 * AR257 / MAX(preexistscore)</f>
        <v>42.102184848480604</v>
      </c>
      <c r="AU257" s="78">
        <f>AA257*AL257*AS257</f>
        <v>1113.6567484717975</v>
      </c>
      <c r="AV257" s="78">
        <f>100 * AU257 / MAX(UnmetNeedsMuliplic)</f>
        <v>0.37834468357424589</v>
      </c>
      <c r="AW257" s="28">
        <f>IF(AV257&gt;0,LOG10(AV257),"")</f>
        <v>-0.42211236427495358</v>
      </c>
      <c r="AX257" s="29">
        <f>RANK(AV257,UnmetNeedsMax100,0)</f>
        <v>256</v>
      </c>
      <c r="AY257" s="28">
        <f>IF(PERCENTRANK(UnmetNeedsMuliplic,AU257)&lt;0.95,AU257, PERCENTILE(UnmetNeedsMuliplic,0.95))</f>
        <v>1113.6567484717975</v>
      </c>
      <c r="AZ257" s="28">
        <f xml:space="preserve"> 100 *AY257 / MAX(NeedsWinsor5High)</f>
        <v>2.1722821235346621</v>
      </c>
      <c r="BA257" s="28">
        <v>9.9999997764825821E-3</v>
      </c>
      <c r="BC257" s="34">
        <v>34609</v>
      </c>
      <c r="BD257" s="35">
        <v>141.03167724609375</v>
      </c>
      <c r="BE257" s="35">
        <v>0.75032377243041992</v>
      </c>
      <c r="BF257" s="33">
        <v>212</v>
      </c>
    </row>
    <row r="258" spans="1:58">
      <c r="A258" s="7">
        <v>257</v>
      </c>
      <c r="C258" s="11" t="s">
        <v>4</v>
      </c>
      <c r="D258" s="11" t="s">
        <v>8</v>
      </c>
      <c r="E258" s="11" t="s">
        <v>12</v>
      </c>
      <c r="F258" s="11" t="s">
        <v>23</v>
      </c>
      <c r="G258" s="11" t="s">
        <v>40</v>
      </c>
      <c r="H258" s="15" t="s">
        <v>296</v>
      </c>
      <c r="I258" s="11" t="s">
        <v>695</v>
      </c>
      <c r="J258" s="11">
        <v>74623000</v>
      </c>
      <c r="K258" s="11">
        <v>74623</v>
      </c>
      <c r="L258" s="12">
        <v>31477</v>
      </c>
      <c r="M258" s="12">
        <v>32730.322265625</v>
      </c>
      <c r="N258" s="13">
        <v>216.87799999999999</v>
      </c>
      <c r="P258" s="20">
        <v>31477</v>
      </c>
      <c r="Q258" s="20">
        <v>1030</v>
      </c>
      <c r="R258" s="20">
        <v>0</v>
      </c>
      <c r="S258" s="20">
        <v>0</v>
      </c>
      <c r="T258" s="20">
        <v>0</v>
      </c>
      <c r="U258" s="20">
        <v>0</v>
      </c>
      <c r="V258" s="21">
        <v>2.3359700571745634E-3</v>
      </c>
      <c r="W258" s="21">
        <v>2.0019679504912347E-4</v>
      </c>
      <c r="X258" s="21">
        <v>0</v>
      </c>
      <c r="Y258" s="21">
        <v>0</v>
      </c>
      <c r="Z258" s="51">
        <f>bv_affected*V258+bv_idpcumul*W258+bv_htotalimput*X258+bv_hpartialimput*Y258</f>
        <v>8.3102650154178261E-4</v>
      </c>
      <c r="AA258" s="51">
        <f>100 * Z258 / MAX(magnitudescore)</f>
        <v>1.9326804848045538</v>
      </c>
      <c r="AC258" s="23">
        <v>0.96170997619628906</v>
      </c>
      <c r="AD258" s="23">
        <v>3.1469289213418961E-2</v>
      </c>
      <c r="AE258" s="23">
        <v>0</v>
      </c>
      <c r="AF258" s="23">
        <v>0.96170997619628906</v>
      </c>
      <c r="AG258" s="23">
        <v>0</v>
      </c>
      <c r="AH258" s="23">
        <v>3.18345264531672E-3</v>
      </c>
      <c r="AI258" s="23">
        <v>2.3597119434271008E-4</v>
      </c>
      <c r="AJ258" s="23">
        <v>0</v>
      </c>
      <c r="AK258" s="76">
        <f>bv_rimputAffect*AH258+bv_ratioIDP*AI258+bv_rimputDamaged*AJ258</f>
        <v>9.0057034124765769E-4</v>
      </c>
      <c r="AL258" s="76">
        <f>100 * AK258 / MAX(intensityscore)</f>
        <v>13.673926530076551</v>
      </c>
      <c r="AN258" s="25">
        <v>0.12002000212669373</v>
      </c>
      <c r="AO258" s="25">
        <v>9.3294685939326882E-4</v>
      </c>
      <c r="AP258" s="25">
        <v>5.8056099151989562</v>
      </c>
      <c r="AQ258" s="25">
        <v>1.6239190008491278E-3</v>
      </c>
      <c r="AR258" s="80">
        <f>bv_poverty*AO258+bv_TotalUW_Pc*AQ258</f>
        <v>1.2208058535237796E-3</v>
      </c>
      <c r="AS258" s="80">
        <f xml:space="preserve"> 100 * AR258 / MAX(preexistscore)</f>
        <v>18.156247163313573</v>
      </c>
      <c r="AU258" s="78">
        <f>AA258*AL258*AS258</f>
        <v>479.82115269166292</v>
      </c>
      <c r="AV258" s="78">
        <f>100 * AU258 / MAX(UnmetNeedsMuliplic)</f>
        <v>0.16301053483173361</v>
      </c>
      <c r="AW258" s="28">
        <f>IF(AV258&gt;0,LOG10(AV258),"")</f>
        <v>-0.7877843276730615</v>
      </c>
      <c r="AX258" s="29">
        <f>RANK(AV258,UnmetNeedsMax100,0)</f>
        <v>316</v>
      </c>
      <c r="AY258" s="28">
        <f>IF(PERCENTRANK(UnmetNeedsMuliplic,AU258)&lt;0.95,AU258, PERCENTILE(UnmetNeedsMuliplic,0.95))</f>
        <v>479.82115269166292</v>
      </c>
      <c r="AZ258" s="28">
        <f xml:space="preserve"> 100 *AY258 / MAX(NeedsWinsor5High)</f>
        <v>0.93593193227283766</v>
      </c>
      <c r="BA258" s="28">
        <v>9.9999997764825821E-3</v>
      </c>
      <c r="BC258" s="34">
        <v>31477</v>
      </c>
      <c r="BD258" s="35">
        <v>37.778694152832031</v>
      </c>
      <c r="BE258" s="35">
        <v>0.20099210739135742</v>
      </c>
      <c r="BF258" s="33">
        <v>314</v>
      </c>
    </row>
    <row r="259" spans="1:58">
      <c r="A259" s="7">
        <v>258</v>
      </c>
      <c r="C259" s="11" t="s">
        <v>4</v>
      </c>
      <c r="D259" s="11" t="s">
        <v>8</v>
      </c>
      <c r="E259" s="11" t="s">
        <v>12</v>
      </c>
      <c r="F259" s="11" t="s">
        <v>23</v>
      </c>
      <c r="G259" s="11" t="s">
        <v>40</v>
      </c>
      <c r="H259" s="15" t="s">
        <v>297</v>
      </c>
      <c r="I259" s="11" t="s">
        <v>696</v>
      </c>
      <c r="J259" s="11">
        <v>74624000</v>
      </c>
      <c r="K259" s="11">
        <v>74624</v>
      </c>
      <c r="L259" s="12">
        <v>36943</v>
      </c>
      <c r="M259" s="12">
        <v>38413.9609375</v>
      </c>
      <c r="N259" s="13">
        <v>100.081</v>
      </c>
      <c r="P259" s="20">
        <v>36943</v>
      </c>
      <c r="Q259" s="20">
        <v>810</v>
      </c>
      <c r="R259" s="20">
        <v>23</v>
      </c>
      <c r="S259" s="20">
        <v>23</v>
      </c>
      <c r="T259" s="20">
        <v>26</v>
      </c>
      <c r="U259" s="20">
        <v>26</v>
      </c>
      <c r="V259" s="21">
        <v>2.7416127268224955E-3</v>
      </c>
      <c r="W259" s="21">
        <v>1.5743632684461772E-4</v>
      </c>
      <c r="X259" s="21">
        <v>4.2768657294800505E-5</v>
      </c>
      <c r="Y259" s="21">
        <v>4.6654178731841967E-5</v>
      </c>
      <c r="Z259" s="51">
        <f>bv_affected*V259+bv_idpcumul*W259+bv_htotalimput*X259+bv_hpartialimput*Y259</f>
        <v>9.8452785484332722E-4</v>
      </c>
      <c r="AA259" s="51">
        <f>100 * Z259 / MAX(magnitudescore)</f>
        <v>2.2896715908241352</v>
      </c>
      <c r="AC259" s="23">
        <v>0.96170997619628906</v>
      </c>
      <c r="AD259" s="23">
        <v>2.1086083725094795E-2</v>
      </c>
      <c r="AE259" s="23">
        <v>6.0999998822808266E-3</v>
      </c>
      <c r="AF259" s="23">
        <v>0.96170997619628906</v>
      </c>
      <c r="AG259" s="23">
        <v>6.0999998822808266E-3</v>
      </c>
      <c r="AH259" s="23">
        <v>3.18345264531672E-3</v>
      </c>
      <c r="AI259" s="23">
        <v>1.5811313642188907E-4</v>
      </c>
      <c r="AJ259" s="23">
        <v>4.0138675103662536E-5</v>
      </c>
      <c r="AK259" s="76">
        <f>bv_rimputAffect*AH259+bv_ratioIDP*AI259+bv_rimputDamaged*AJ259</f>
        <v>8.9041937178080833E-4</v>
      </c>
      <c r="AL259" s="76">
        <f>100 * AK259 / MAX(intensityscore)</f>
        <v>13.519797969162086</v>
      </c>
      <c r="AN259" s="25">
        <v>0.4424700140953064</v>
      </c>
      <c r="AO259" s="25">
        <v>3.4394350368529558E-3</v>
      </c>
      <c r="AP259" s="25">
        <v>12.053723223393403</v>
      </c>
      <c r="AQ259" s="25">
        <v>3.3716131001710892E-3</v>
      </c>
      <c r="AR259" s="80">
        <f>bv_poverty*AO259+bv_TotalUW_Pc*AQ259</f>
        <v>3.4111804180312908E-3</v>
      </c>
      <c r="AS259" s="80">
        <f xml:space="preserve"> 100 * AR259 / MAX(preexistscore)</f>
        <v>50.732255755214602</v>
      </c>
      <c r="AU259" s="78">
        <f>AA259*AL259*AS259</f>
        <v>1570.4625001567044</v>
      </c>
      <c r="AV259" s="78">
        <f>100 * AU259 / MAX(UnmetNeedsMuliplic)</f>
        <v>0.53353615330967885</v>
      </c>
      <c r="AW259" s="28">
        <f>IF(AV259&gt;0,LOG10(AV259),"")</f>
        <v>-0.27283614671577233</v>
      </c>
      <c r="AX259" s="29">
        <f>RANK(AV259,UnmetNeedsMax100,0)</f>
        <v>225</v>
      </c>
      <c r="AY259" s="28">
        <f>IF(PERCENTRANK(UnmetNeedsMuliplic,AU259)&lt;0.95,AU259, PERCENTILE(UnmetNeedsMuliplic,0.95))</f>
        <v>1570.4625001567044</v>
      </c>
      <c r="AZ259" s="28">
        <f xml:space="preserve"> 100 *AY259 / MAX(NeedsWinsor5High)</f>
        <v>3.0633205603551854</v>
      </c>
      <c r="BA259" s="28">
        <v>9.9999997764825821E-3</v>
      </c>
      <c r="BC259" s="34">
        <v>36943</v>
      </c>
      <c r="BD259" s="35">
        <v>163.46170043945312</v>
      </c>
      <c r="BE259" s="35">
        <v>0.86965709924697876</v>
      </c>
      <c r="BF259" s="33">
        <v>196</v>
      </c>
    </row>
    <row r="260" spans="1:58">
      <c r="A260" s="7">
        <v>259</v>
      </c>
      <c r="C260" s="11" t="s">
        <v>4</v>
      </c>
      <c r="D260" s="11" t="s">
        <v>8</v>
      </c>
      <c r="E260" s="11" t="s">
        <v>12</v>
      </c>
      <c r="F260" s="11" t="s">
        <v>23</v>
      </c>
      <c r="G260" s="11" t="s">
        <v>40</v>
      </c>
      <c r="H260" s="15" t="s">
        <v>298</v>
      </c>
      <c r="I260" s="11" t="s">
        <v>697</v>
      </c>
      <c r="J260" s="11">
        <v>74625000</v>
      </c>
      <c r="K260" s="11">
        <v>74625</v>
      </c>
      <c r="L260" s="12">
        <v>24996</v>
      </c>
      <c r="M260" s="12">
        <v>25991.267578125</v>
      </c>
      <c r="P260" s="20">
        <v>0</v>
      </c>
      <c r="Q260" s="20">
        <v>0</v>
      </c>
      <c r="S260" s="20">
        <v>0</v>
      </c>
      <c r="U260" s="20">
        <v>0</v>
      </c>
      <c r="V260" s="21">
        <v>0</v>
      </c>
      <c r="W260" s="21">
        <v>0</v>
      </c>
      <c r="X260" s="21">
        <v>0</v>
      </c>
      <c r="Y260" s="21">
        <v>0</v>
      </c>
      <c r="Z260" s="51">
        <f>bv_affected*V260+bv_idpcumul*W260+bv_htotalimput*X260+bv_hpartialimput*Y260</f>
        <v>0</v>
      </c>
      <c r="AA260" s="51">
        <f>100 * Z260 / MAX(magnitudescore)</f>
        <v>0</v>
      </c>
      <c r="AC260" s="23">
        <v>0</v>
      </c>
      <c r="AD260" s="23">
        <v>0</v>
      </c>
      <c r="AE260" s="23">
        <v>0</v>
      </c>
      <c r="AF260" s="23">
        <v>0</v>
      </c>
      <c r="AG260" s="23">
        <v>0</v>
      </c>
      <c r="AH260" s="23">
        <v>0</v>
      </c>
      <c r="AI260" s="23">
        <v>0</v>
      </c>
      <c r="AJ260" s="23">
        <v>0</v>
      </c>
      <c r="AK260" s="76">
        <f>bv_rimputAffect*AH260+bv_ratioIDP*AI260+bv_rimputDamaged*AJ260</f>
        <v>0</v>
      </c>
      <c r="AL260" s="76">
        <f>100 * AK260 / MAX(intensityscore)</f>
        <v>0</v>
      </c>
      <c r="AN260" s="25">
        <v>0.29025000333786011</v>
      </c>
      <c r="AO260" s="25">
        <v>2.2561892401427031E-3</v>
      </c>
      <c r="AP260" s="25">
        <v>5.1001821493624773</v>
      </c>
      <c r="AQ260" s="25">
        <v>1.42659991979599E-3</v>
      </c>
      <c r="AR260" s="80">
        <f>bv_poverty*AO260+bv_TotalUW_Pc*AQ260</f>
        <v>1.9105823292862624E-3</v>
      </c>
      <c r="AS260" s="80">
        <f xml:space="preserve"> 100 * AR260 / MAX(preexistscore)</f>
        <v>28.414841636164425</v>
      </c>
      <c r="AU260" s="78">
        <f>AA260*AL260*AS260</f>
        <v>0</v>
      </c>
      <c r="AV260" s="78">
        <f>100 * AU260 / MAX(UnmetNeedsMuliplic)</f>
        <v>0</v>
      </c>
      <c r="AW260" s="28" t="str">
        <f>IF(AV260&gt;0,LOG10(AV260),"")</f>
        <v/>
      </c>
      <c r="AX260" s="29">
        <f>RANK(AV260,UnmetNeedsMax100,0)</f>
        <v>371</v>
      </c>
      <c r="AY260" s="28">
        <f>IF(PERCENTRANK(UnmetNeedsMuliplic,AU260)&lt;0.95,AU260, PERCENTILE(UnmetNeedsMuliplic,0.95))</f>
        <v>0</v>
      </c>
      <c r="AZ260" s="28">
        <f xml:space="preserve"> 100 *AY260 / MAX(NeedsWinsor5High)</f>
        <v>0</v>
      </c>
      <c r="BA260" s="28">
        <v>9.9999997764825821E-3</v>
      </c>
      <c r="BC260" s="34">
        <v>1</v>
      </c>
      <c r="BD260" s="35">
        <v>2.9024998657405376E-3</v>
      </c>
      <c r="BE260" s="35">
        <v>1.5442024960066192E-5</v>
      </c>
      <c r="BF260" s="33">
        <v>390</v>
      </c>
    </row>
    <row r="261" spans="1:58">
      <c r="A261" s="7">
        <v>260</v>
      </c>
      <c r="C261" s="11" t="s">
        <v>4</v>
      </c>
      <c r="D261" s="11" t="s">
        <v>8</v>
      </c>
      <c r="E261" s="11" t="s">
        <v>12</v>
      </c>
      <c r="F261" s="11" t="s">
        <v>24</v>
      </c>
      <c r="G261" s="11" t="s">
        <v>41</v>
      </c>
      <c r="H261" s="15" t="s">
        <v>299</v>
      </c>
      <c r="I261" s="11" t="s">
        <v>698</v>
      </c>
      <c r="J261" s="11">
        <v>76101000</v>
      </c>
      <c r="K261" s="11">
        <v>76101</v>
      </c>
      <c r="L261" s="12">
        <v>5972</v>
      </c>
      <c r="M261" s="12">
        <v>6171.251953125</v>
      </c>
      <c r="P261" s="20">
        <v>0</v>
      </c>
      <c r="Q261" s="20">
        <v>0</v>
      </c>
      <c r="S261" s="20">
        <v>0</v>
      </c>
      <c r="U261" s="20">
        <v>0</v>
      </c>
      <c r="V261" s="21">
        <v>0</v>
      </c>
      <c r="W261" s="21">
        <v>0</v>
      </c>
      <c r="X261" s="21">
        <v>0</v>
      </c>
      <c r="Y261" s="21">
        <v>0</v>
      </c>
      <c r="Z261" s="51">
        <f>bv_affected*V261+bv_idpcumul*W261+bv_htotalimput*X261+bv_hpartialimput*Y261</f>
        <v>0</v>
      </c>
      <c r="AA261" s="51">
        <f>100 * Z261 / MAX(magnitudescore)</f>
        <v>0</v>
      </c>
      <c r="AC261" s="23">
        <v>0</v>
      </c>
      <c r="AD261" s="23">
        <v>0</v>
      </c>
      <c r="AE261" s="23">
        <v>0</v>
      </c>
      <c r="AF261" s="23">
        <v>0</v>
      </c>
      <c r="AG261" s="23">
        <v>0</v>
      </c>
      <c r="AH261" s="23">
        <v>0</v>
      </c>
      <c r="AI261" s="23">
        <v>0</v>
      </c>
      <c r="AJ261" s="23">
        <v>0</v>
      </c>
      <c r="AK261" s="76">
        <f>bv_rimputAffect*AH261+bv_ratioIDP*AI261+bv_rimputDamaged*AJ261</f>
        <v>0</v>
      </c>
      <c r="AL261" s="76">
        <f>100 * AK261 / MAX(intensityscore)</f>
        <v>0</v>
      </c>
      <c r="AN261" s="25">
        <v>0.21168999373912811</v>
      </c>
      <c r="AO261" s="25">
        <v>1.6455216100439429E-3</v>
      </c>
      <c r="AP261" s="25">
        <v>2.385008517887564</v>
      </c>
      <c r="AQ261" s="25">
        <v>6.671238224953413E-4</v>
      </c>
      <c r="AR261" s="80">
        <f>bv_poverty*AO261+bv_TotalUW_Pc*AQ261</f>
        <v>1.2379210917511955E-3</v>
      </c>
      <c r="AS261" s="80">
        <f xml:space="preserve"> 100 * AR261 / MAX(preexistscore)</f>
        <v>18.410790909658665</v>
      </c>
      <c r="AU261" s="78">
        <f>AA261*AL261*AS261</f>
        <v>0</v>
      </c>
      <c r="AV261" s="78">
        <f>100 * AU261 / MAX(UnmetNeedsMuliplic)</f>
        <v>0</v>
      </c>
      <c r="AW261" s="28" t="str">
        <f>IF(AV261&gt;0,LOG10(AV261),"")</f>
        <v/>
      </c>
      <c r="AX261" s="29">
        <f>RANK(AV261,UnmetNeedsMax100,0)</f>
        <v>371</v>
      </c>
      <c r="AY261" s="28">
        <f>IF(PERCENTRANK(UnmetNeedsMuliplic,AU261)&lt;0.95,AU261, PERCENTILE(UnmetNeedsMuliplic,0.95))</f>
        <v>0</v>
      </c>
      <c r="AZ261" s="28">
        <f xml:space="preserve"> 100 *AY261 / MAX(NeedsWinsor5High)</f>
        <v>0</v>
      </c>
      <c r="BA261" s="28">
        <v>9.9999997764825821E-3</v>
      </c>
      <c r="BC261" s="34">
        <v>1</v>
      </c>
      <c r="BD261" s="35">
        <v>2.1168999373912811E-3</v>
      </c>
      <c r="BE261" s="35">
        <v>1.1262436601100489E-5</v>
      </c>
      <c r="BF261" s="33">
        <v>398</v>
      </c>
    </row>
    <row r="262" spans="1:58">
      <c r="A262" s="7">
        <v>261</v>
      </c>
      <c r="C262" s="11" t="s">
        <v>4</v>
      </c>
      <c r="D262" s="11" t="s">
        <v>8</v>
      </c>
      <c r="E262" s="11" t="s">
        <v>12</v>
      </c>
      <c r="F262" s="11" t="s">
        <v>24</v>
      </c>
      <c r="G262" s="11" t="s">
        <v>41</v>
      </c>
      <c r="H262" s="15" t="s">
        <v>300</v>
      </c>
      <c r="I262" s="11" t="s">
        <v>699</v>
      </c>
      <c r="J262" s="11">
        <v>76102000</v>
      </c>
      <c r="K262" s="11">
        <v>76102</v>
      </c>
      <c r="L262" s="12">
        <v>12931</v>
      </c>
      <c r="M262" s="12">
        <v>13362.4345703125</v>
      </c>
      <c r="P262" s="20">
        <v>0</v>
      </c>
      <c r="Q262" s="20">
        <v>0</v>
      </c>
      <c r="S262" s="20">
        <v>0</v>
      </c>
      <c r="U262" s="20">
        <v>0</v>
      </c>
      <c r="V262" s="21">
        <v>0</v>
      </c>
      <c r="W262" s="21">
        <v>0</v>
      </c>
      <c r="X262" s="21">
        <v>0</v>
      </c>
      <c r="Y262" s="21">
        <v>0</v>
      </c>
      <c r="Z262" s="51">
        <f>bv_affected*V262+bv_idpcumul*W262+bv_htotalimput*X262+bv_hpartialimput*Y262</f>
        <v>0</v>
      </c>
      <c r="AA262" s="51">
        <f>100 * Z262 / MAX(magnitudescore)</f>
        <v>0</v>
      </c>
      <c r="AC262" s="23">
        <v>0</v>
      </c>
      <c r="AD262" s="23">
        <v>0</v>
      </c>
      <c r="AE262" s="23">
        <v>0</v>
      </c>
      <c r="AF262" s="23">
        <v>0</v>
      </c>
      <c r="AG262" s="23">
        <v>0</v>
      </c>
      <c r="AH262" s="23">
        <v>0</v>
      </c>
      <c r="AI262" s="23">
        <v>0</v>
      </c>
      <c r="AJ262" s="23">
        <v>0</v>
      </c>
      <c r="AK262" s="76">
        <f>bv_rimputAffect*AH262+bv_ratioIDP*AI262+bv_rimputDamaged*AJ262</f>
        <v>0</v>
      </c>
      <c r="AL262" s="76">
        <f>100 * AK262 / MAX(intensityscore)</f>
        <v>0</v>
      </c>
      <c r="AN262" s="25">
        <v>8.0899998545646667E-2</v>
      </c>
      <c r="AO262" s="25">
        <v>6.2885682564228773E-4</v>
      </c>
      <c r="AP262" s="25">
        <v>6.5048543689320395</v>
      </c>
      <c r="AQ262" s="25">
        <v>1.8195084994658828E-3</v>
      </c>
      <c r="AR262" s="80">
        <f>bv_poverty*AO262+bv_TotalUW_Pc*AQ262</f>
        <v>1.1248823129571975E-3</v>
      </c>
      <c r="AS262" s="80">
        <f xml:space="preserve"> 100 * AR262 / MAX(preexistscore)</f>
        <v>16.729639069749847</v>
      </c>
      <c r="AU262" s="78">
        <f>AA262*AL262*AS262</f>
        <v>0</v>
      </c>
      <c r="AV262" s="78">
        <f>100 * AU262 / MAX(UnmetNeedsMuliplic)</f>
        <v>0</v>
      </c>
      <c r="AW262" s="28" t="str">
        <f>IF(AV262&gt;0,LOG10(AV262),"")</f>
        <v/>
      </c>
      <c r="AX262" s="29">
        <f>RANK(AV262,UnmetNeedsMax100,0)</f>
        <v>371</v>
      </c>
      <c r="AY262" s="28">
        <f>IF(PERCENTRANK(UnmetNeedsMuliplic,AU262)&lt;0.95,AU262, PERCENTILE(UnmetNeedsMuliplic,0.95))</f>
        <v>0</v>
      </c>
      <c r="AZ262" s="28">
        <f xml:space="preserve"> 100 *AY262 / MAX(NeedsWinsor5High)</f>
        <v>0</v>
      </c>
      <c r="BA262" s="28">
        <v>9.9999997764825821E-3</v>
      </c>
      <c r="BC262" s="34">
        <v>1</v>
      </c>
      <c r="BD262" s="35">
        <v>8.0899999011307955E-4</v>
      </c>
      <c r="BE262" s="35">
        <v>4.3040822674811352E-6</v>
      </c>
      <c r="BF262" s="33">
        <v>407</v>
      </c>
    </row>
    <row r="263" spans="1:58">
      <c r="A263" s="7">
        <v>262</v>
      </c>
      <c r="C263" s="11" t="s">
        <v>4</v>
      </c>
      <c r="D263" s="11" t="s">
        <v>8</v>
      </c>
      <c r="E263" s="11" t="s">
        <v>12</v>
      </c>
      <c r="F263" s="11" t="s">
        <v>24</v>
      </c>
      <c r="G263" s="11" t="s">
        <v>41</v>
      </c>
      <c r="H263" s="15" t="s">
        <v>301</v>
      </c>
      <c r="I263" s="11" t="s">
        <v>700</v>
      </c>
      <c r="J263" s="11">
        <v>76103000</v>
      </c>
      <c r="K263" s="11">
        <v>76103</v>
      </c>
      <c r="L263" s="12">
        <v>20024</v>
      </c>
      <c r="M263" s="12">
        <v>20692.087890625</v>
      </c>
      <c r="N263" s="13">
        <v>229.88399999999999</v>
      </c>
      <c r="P263" s="20">
        <v>22024</v>
      </c>
      <c r="Q263" s="20">
        <v>989</v>
      </c>
      <c r="R263" s="20">
        <v>0</v>
      </c>
      <c r="S263" s="20">
        <v>0</v>
      </c>
      <c r="T263" s="20">
        <v>0</v>
      </c>
      <c r="U263" s="20">
        <v>0</v>
      </c>
      <c r="V263" s="21">
        <v>1.6344444593414664E-3</v>
      </c>
      <c r="W263" s="21">
        <v>1.9222780247218907E-4</v>
      </c>
      <c r="X263" s="21">
        <v>0</v>
      </c>
      <c r="Y263" s="21">
        <v>0</v>
      </c>
      <c r="Z263" s="51">
        <f>bv_affected*V263+bv_idpcumul*W263+bv_htotalimput*X263+bv_hpartialimput*Y263</f>
        <v>5.9013026641623588E-4</v>
      </c>
      <c r="AA263" s="51">
        <f>100 * Z263 / MAX(magnitudescore)</f>
        <v>1.3724390826034651</v>
      </c>
      <c r="AC263" s="23">
        <v>1.0643700361251831</v>
      </c>
      <c r="AD263" s="23">
        <v>4.7796048223972321E-2</v>
      </c>
      <c r="AE263" s="23">
        <v>0</v>
      </c>
      <c r="AF263" s="23">
        <v>1</v>
      </c>
      <c r="AG263" s="23">
        <v>0</v>
      </c>
      <c r="AH263" s="23">
        <v>3.3102002926170826E-3</v>
      </c>
      <c r="AI263" s="23">
        <v>3.5839673364534974E-4</v>
      </c>
      <c r="AJ263" s="23">
        <v>0</v>
      </c>
      <c r="AK263" s="76">
        <f>bv_rimputAffect*AH263+bv_ratioIDP*AI263+bv_rimputDamaged*AJ263</f>
        <v>9.7468692977563474E-4</v>
      </c>
      <c r="AL263" s="76">
        <f>100 * AK263 / MAX(intensityscore)</f>
        <v>14.799285360778669</v>
      </c>
      <c r="AN263" s="25">
        <v>0.34790998697280884</v>
      </c>
      <c r="AO263" s="25">
        <v>2.7043952140957117E-3</v>
      </c>
      <c r="AP263" s="25">
        <v>7.0155902004454349</v>
      </c>
      <c r="AQ263" s="25">
        <v>1.9623693078756332E-3</v>
      </c>
      <c r="AR263" s="80">
        <f>bv_poverty*AO263+bv_TotalUW_Pc*AQ263</f>
        <v>2.3952672215644274E-3</v>
      </c>
      <c r="AS263" s="80">
        <f xml:space="preserve"> 100 * AR263 / MAX(preexistscore)</f>
        <v>35.623243099120693</v>
      </c>
      <c r="AU263" s="78">
        <f>AA263*AL263*AS263</f>
        <v>723.54788072510974</v>
      </c>
      <c r="AV263" s="78">
        <f>100 * AU263 / MAX(UnmetNeedsMuliplic)</f>
        <v>0.24581227057565877</v>
      </c>
      <c r="AW263" s="28">
        <f>IF(AV263&gt;0,LOG10(AV263),"")</f>
        <v>-0.60939644158671979</v>
      </c>
      <c r="AX263" s="29">
        <f>RANK(AV263,UnmetNeedsMax100,0)</f>
        <v>280</v>
      </c>
      <c r="AY263" s="28">
        <f>IF(PERCENTRANK(UnmetNeedsMuliplic,AU263)&lt;0.95,AU263, PERCENTILE(UnmetNeedsMuliplic,0.95))</f>
        <v>723.54788072510974</v>
      </c>
      <c r="AZ263" s="28">
        <f xml:space="preserve"> 100 *AY263 / MAX(NeedsWinsor5High)</f>
        <v>1.4113416265625487</v>
      </c>
      <c r="BA263" s="28">
        <v>9.9999997764825821E-3</v>
      </c>
      <c r="BC263" s="34">
        <v>22024</v>
      </c>
      <c r="BD263" s="35">
        <v>76.623695373535156</v>
      </c>
      <c r="BE263" s="35">
        <v>0.4076572060585022</v>
      </c>
      <c r="BF263" s="33">
        <v>263</v>
      </c>
    </row>
    <row r="264" spans="1:58">
      <c r="A264" s="7">
        <v>263</v>
      </c>
      <c r="C264" s="11" t="s">
        <v>4</v>
      </c>
      <c r="D264" s="11" t="s">
        <v>8</v>
      </c>
      <c r="E264" s="11" t="s">
        <v>12</v>
      </c>
      <c r="F264" s="11" t="s">
        <v>24</v>
      </c>
      <c r="G264" s="11" t="s">
        <v>41</v>
      </c>
      <c r="H264" s="15" t="s">
        <v>302</v>
      </c>
      <c r="I264" s="11" t="s">
        <v>701</v>
      </c>
      <c r="J264" s="11">
        <v>76104000</v>
      </c>
      <c r="K264" s="11">
        <v>76104</v>
      </c>
      <c r="L264" s="12">
        <v>13383</v>
      </c>
      <c r="M264" s="12">
        <v>13829.5146484375</v>
      </c>
      <c r="P264" s="20">
        <v>0</v>
      </c>
      <c r="Q264" s="20">
        <v>0</v>
      </c>
      <c r="S264" s="20">
        <v>0</v>
      </c>
      <c r="U264" s="20">
        <v>0</v>
      </c>
      <c r="V264" s="21">
        <v>0</v>
      </c>
      <c r="W264" s="21">
        <v>0</v>
      </c>
      <c r="X264" s="21">
        <v>0</v>
      </c>
      <c r="Y264" s="21">
        <v>0</v>
      </c>
      <c r="Z264" s="51">
        <f>bv_affected*V264+bv_idpcumul*W264+bv_htotalimput*X264+bv_hpartialimput*Y264</f>
        <v>0</v>
      </c>
      <c r="AA264" s="51">
        <f>100 * Z264 / MAX(magnitudescore)</f>
        <v>0</v>
      </c>
      <c r="AC264" s="23">
        <v>0</v>
      </c>
      <c r="AD264" s="23">
        <v>0</v>
      </c>
      <c r="AE264" s="23">
        <v>0</v>
      </c>
      <c r="AF264" s="23">
        <v>0</v>
      </c>
      <c r="AG264" s="23">
        <v>0</v>
      </c>
      <c r="AH264" s="23">
        <v>0</v>
      </c>
      <c r="AI264" s="23">
        <v>0</v>
      </c>
      <c r="AJ264" s="23">
        <v>0</v>
      </c>
      <c r="AK264" s="76">
        <f>bv_rimputAffect*AH264+bv_ratioIDP*AI264+bv_rimputDamaged*AJ264</f>
        <v>0</v>
      </c>
      <c r="AL264" s="76">
        <f>100 * AK264 / MAX(intensityscore)</f>
        <v>0</v>
      </c>
      <c r="AN264" s="25">
        <v>0.28604999184608459</v>
      </c>
      <c r="AO264" s="25">
        <v>2.2235412616282701E-3</v>
      </c>
      <c r="AP264" s="25">
        <v>7.485760781122865</v>
      </c>
      <c r="AQ264" s="25">
        <v>2.0938832312822342E-3</v>
      </c>
      <c r="AR264" s="80">
        <f>bv_poverty*AO264+bv_TotalUW_Pc*AQ264</f>
        <v>2.1695257261861115E-3</v>
      </c>
      <c r="AS264" s="80">
        <f xml:space="preserve"> 100 * AR264 / MAX(preexistscore)</f>
        <v>32.265937452793466</v>
      </c>
      <c r="AU264" s="78">
        <f>AA264*AL264*AS264</f>
        <v>0</v>
      </c>
      <c r="AV264" s="78">
        <f>100 * AU264 / MAX(UnmetNeedsMuliplic)</f>
        <v>0</v>
      </c>
      <c r="AW264" s="28" t="str">
        <f>IF(AV264&gt;0,LOG10(AV264),"")</f>
        <v/>
      </c>
      <c r="AX264" s="29">
        <f>RANK(AV264,UnmetNeedsMax100,0)</f>
        <v>371</v>
      </c>
      <c r="AY264" s="28">
        <f>IF(PERCENTRANK(UnmetNeedsMuliplic,AU264)&lt;0.95,AU264, PERCENTILE(UnmetNeedsMuliplic,0.95))</f>
        <v>0</v>
      </c>
      <c r="AZ264" s="28">
        <f xml:space="preserve"> 100 *AY264 / MAX(NeedsWinsor5High)</f>
        <v>0</v>
      </c>
      <c r="BA264" s="28">
        <v>9.9999997764825821E-3</v>
      </c>
      <c r="BC264" s="34">
        <v>1</v>
      </c>
      <c r="BD264" s="35">
        <v>2.8604997787624598E-3</v>
      </c>
      <c r="BE264" s="35">
        <v>1.5218573025777005E-5</v>
      </c>
      <c r="BF264" s="33">
        <v>391</v>
      </c>
    </row>
    <row r="265" spans="1:58">
      <c r="A265" s="7">
        <v>264</v>
      </c>
      <c r="C265" s="11" t="s">
        <v>4</v>
      </c>
      <c r="D265" s="11" t="s">
        <v>8</v>
      </c>
      <c r="E265" s="11" t="s">
        <v>12</v>
      </c>
      <c r="F265" s="11" t="s">
        <v>24</v>
      </c>
      <c r="G265" s="11" t="s">
        <v>41</v>
      </c>
      <c r="H265" s="15" t="s">
        <v>303</v>
      </c>
      <c r="I265" s="11" t="s">
        <v>702</v>
      </c>
      <c r="J265" s="11">
        <v>76105000</v>
      </c>
      <c r="K265" s="11">
        <v>76105</v>
      </c>
      <c r="L265" s="12">
        <v>13525</v>
      </c>
      <c r="M265" s="12">
        <v>13976.2529296875</v>
      </c>
      <c r="P265" s="20">
        <v>0</v>
      </c>
      <c r="Q265" s="20">
        <v>0</v>
      </c>
      <c r="S265" s="20">
        <v>0</v>
      </c>
      <c r="U265" s="20">
        <v>0</v>
      </c>
      <c r="V265" s="21">
        <v>0</v>
      </c>
      <c r="W265" s="21">
        <v>0</v>
      </c>
      <c r="X265" s="21">
        <v>0</v>
      </c>
      <c r="Y265" s="21">
        <v>0</v>
      </c>
      <c r="Z265" s="51">
        <f>bv_affected*V265+bv_idpcumul*W265+bv_htotalimput*X265+bv_hpartialimput*Y265</f>
        <v>0</v>
      </c>
      <c r="AA265" s="51">
        <f>100 * Z265 / MAX(magnitudescore)</f>
        <v>0</v>
      </c>
      <c r="AC265" s="23">
        <v>0</v>
      </c>
      <c r="AD265" s="23">
        <v>0</v>
      </c>
      <c r="AE265" s="23">
        <v>0</v>
      </c>
      <c r="AF265" s="23">
        <v>0</v>
      </c>
      <c r="AG265" s="23">
        <v>0</v>
      </c>
      <c r="AH265" s="23">
        <v>0</v>
      </c>
      <c r="AI265" s="23">
        <v>0</v>
      </c>
      <c r="AJ265" s="23">
        <v>0</v>
      </c>
      <c r="AK265" s="76">
        <f>bv_rimputAffect*AH265+bv_ratioIDP*AI265+bv_rimputDamaged*AJ265</f>
        <v>0</v>
      </c>
      <c r="AL265" s="76">
        <f>100 * AK265 / MAX(intensityscore)</f>
        <v>0</v>
      </c>
      <c r="AN265" s="25">
        <v>0.2748199999332428</v>
      </c>
      <c r="AO265" s="25">
        <v>2.1362476982176304E-3</v>
      </c>
      <c r="AP265" s="25">
        <v>6.4279902359641987</v>
      </c>
      <c r="AQ265" s="25">
        <v>1.7980084521695971E-3</v>
      </c>
      <c r="AR265" s="80">
        <f>bv_poverty*AO265+bv_TotalUW_Pc*AQ265</f>
        <v>1.9953372283140198E-3</v>
      </c>
      <c r="AS265" s="80">
        <f xml:space="preserve"> 100 * AR265 / MAX(preexistscore)</f>
        <v>29.675345827398367</v>
      </c>
      <c r="AU265" s="78">
        <f>AA265*AL265*AS265</f>
        <v>0</v>
      </c>
      <c r="AV265" s="78">
        <f>100 * AU265 / MAX(UnmetNeedsMuliplic)</f>
        <v>0</v>
      </c>
      <c r="AW265" s="28" t="str">
        <f>IF(AV265&gt;0,LOG10(AV265),"")</f>
        <v/>
      </c>
      <c r="AX265" s="29">
        <f>RANK(AV265,UnmetNeedsMax100,0)</f>
        <v>371</v>
      </c>
      <c r="AY265" s="28">
        <f>IF(PERCENTRANK(UnmetNeedsMuliplic,AU265)&lt;0.95,AU265, PERCENTILE(UnmetNeedsMuliplic,0.95))</f>
        <v>0</v>
      </c>
      <c r="AZ265" s="28">
        <f xml:space="preserve"> 100 *AY265 / MAX(NeedsWinsor5High)</f>
        <v>0</v>
      </c>
      <c r="BA265" s="28">
        <v>9.9999997764825821E-3</v>
      </c>
      <c r="BC265" s="34">
        <v>1</v>
      </c>
      <c r="BD265" s="35">
        <v>2.7481999713927507E-3</v>
      </c>
      <c r="BE265" s="35">
        <v>1.4621110494772438E-5</v>
      </c>
      <c r="BF265" s="33">
        <v>393</v>
      </c>
    </row>
    <row r="266" spans="1:58">
      <c r="A266" s="7">
        <v>265</v>
      </c>
      <c r="C266" s="11" t="s">
        <v>4</v>
      </c>
      <c r="D266" s="11" t="s">
        <v>8</v>
      </c>
      <c r="E266" s="11" t="s">
        <v>12</v>
      </c>
      <c r="F266" s="11" t="s">
        <v>24</v>
      </c>
      <c r="G266" s="11" t="s">
        <v>41</v>
      </c>
      <c r="H266" s="15" t="s">
        <v>304</v>
      </c>
      <c r="I266" s="11" t="s">
        <v>703</v>
      </c>
      <c r="J266" s="11">
        <v>76106000</v>
      </c>
      <c r="K266" s="11">
        <v>76106</v>
      </c>
      <c r="L266" s="12">
        <v>25231</v>
      </c>
      <c r="M266" s="12">
        <v>26072.81640625</v>
      </c>
      <c r="P266" s="20">
        <v>0</v>
      </c>
      <c r="Q266" s="20">
        <v>0</v>
      </c>
      <c r="S266" s="20">
        <v>0</v>
      </c>
      <c r="U266" s="20">
        <v>0</v>
      </c>
      <c r="V266" s="21">
        <v>0</v>
      </c>
      <c r="W266" s="21">
        <v>0</v>
      </c>
      <c r="X266" s="21">
        <v>0</v>
      </c>
      <c r="Y266" s="21">
        <v>0</v>
      </c>
      <c r="Z266" s="51">
        <f>bv_affected*V266+bv_idpcumul*W266+bv_htotalimput*X266+bv_hpartialimput*Y266</f>
        <v>0</v>
      </c>
      <c r="AA266" s="51">
        <f>100 * Z266 / MAX(magnitudescore)</f>
        <v>0</v>
      </c>
      <c r="AC266" s="23">
        <v>0</v>
      </c>
      <c r="AD266" s="23">
        <v>0</v>
      </c>
      <c r="AE266" s="23">
        <v>0</v>
      </c>
      <c r="AF266" s="23">
        <v>0</v>
      </c>
      <c r="AG266" s="23">
        <v>0</v>
      </c>
      <c r="AH266" s="23">
        <v>0</v>
      </c>
      <c r="AI266" s="23">
        <v>0</v>
      </c>
      <c r="AJ266" s="23">
        <v>0</v>
      </c>
      <c r="AK266" s="76">
        <f>bv_rimputAffect*AH266+bv_ratioIDP*AI266+bv_rimputDamaged*AJ266</f>
        <v>0</v>
      </c>
      <c r="AL266" s="76">
        <f>100 * AK266 / MAX(intensityscore)</f>
        <v>0</v>
      </c>
      <c r="AN266" s="25">
        <v>0.1538500040769577</v>
      </c>
      <c r="AO266" s="25">
        <v>1.1959163239225745E-3</v>
      </c>
      <c r="AP266" s="25">
        <v>7.511737089201878</v>
      </c>
      <c r="AQ266" s="25">
        <v>2.1011491771787405E-3</v>
      </c>
      <c r="AR266" s="80">
        <f>bv_poverty*AO266+bv_TotalUW_Pc*AQ266</f>
        <v>1.5730363305890933E-3</v>
      </c>
      <c r="AS266" s="80">
        <f xml:space="preserve"> 100 * AR266 / MAX(preexistscore)</f>
        <v>23.394740721966159</v>
      </c>
      <c r="AU266" s="78">
        <f>AA266*AL266*AS266</f>
        <v>0</v>
      </c>
      <c r="AV266" s="78">
        <f>100 * AU266 / MAX(UnmetNeedsMuliplic)</f>
        <v>0</v>
      </c>
      <c r="AW266" s="28" t="str">
        <f>IF(AV266&gt;0,LOG10(AV266),"")</f>
        <v/>
      </c>
      <c r="AX266" s="29">
        <f>RANK(AV266,UnmetNeedsMax100,0)</f>
        <v>371</v>
      </c>
      <c r="AY266" s="28">
        <f>IF(PERCENTRANK(UnmetNeedsMuliplic,AU266)&lt;0.95,AU266, PERCENTILE(UnmetNeedsMuliplic,0.95))</f>
        <v>0</v>
      </c>
      <c r="AZ266" s="28">
        <f xml:space="preserve"> 100 *AY266 / MAX(NeedsWinsor5High)</f>
        <v>0</v>
      </c>
      <c r="BA266" s="28">
        <v>9.9999997764825821E-3</v>
      </c>
      <c r="BC266" s="34">
        <v>1</v>
      </c>
      <c r="BD266" s="35">
        <v>1.5384999569505453E-3</v>
      </c>
      <c r="BE266" s="35">
        <v>8.1852040239027701E-6</v>
      </c>
      <c r="BF266" s="33">
        <v>400</v>
      </c>
    </row>
    <row r="267" spans="1:58">
      <c r="A267" s="7">
        <v>266</v>
      </c>
      <c r="C267" s="11" t="s">
        <v>5</v>
      </c>
      <c r="D267" s="11" t="s">
        <v>9</v>
      </c>
      <c r="E267" s="11" t="s">
        <v>13</v>
      </c>
      <c r="F267" s="11" t="s">
        <v>25</v>
      </c>
      <c r="G267" s="11" t="s">
        <v>42</v>
      </c>
      <c r="H267" s="15" t="s">
        <v>305</v>
      </c>
      <c r="I267" s="11" t="s">
        <v>704</v>
      </c>
      <c r="J267" s="11">
        <v>82601000</v>
      </c>
      <c r="K267" s="11">
        <v>82601</v>
      </c>
      <c r="L267" s="12">
        <v>15164</v>
      </c>
      <c r="M267" s="12">
        <v>15777.1259765625</v>
      </c>
      <c r="N267" s="13">
        <v>130.45500000000001</v>
      </c>
      <c r="P267" s="20">
        <v>12507.400390625</v>
      </c>
      <c r="Q267" s="20">
        <v>10556</v>
      </c>
      <c r="R267" s="20">
        <v>46</v>
      </c>
      <c r="S267" s="20">
        <v>46</v>
      </c>
      <c r="T267" s="20">
        <v>512</v>
      </c>
      <c r="U267" s="20">
        <v>512</v>
      </c>
      <c r="V267" s="21">
        <v>9.2819880228489637E-4</v>
      </c>
      <c r="W267" s="21">
        <v>2.0517257507890463E-3</v>
      </c>
      <c r="X267" s="21">
        <v>8.553731458960101E-5</v>
      </c>
      <c r="Y267" s="21">
        <v>9.1872841585427523E-4</v>
      </c>
      <c r="Z267" s="51">
        <f>bv_affected*V267+bv_idpcumul*W267+bv_htotalimput*X267+bv_hpartialimput*Y267</f>
        <v>9.2216213984429502E-4</v>
      </c>
      <c r="AA267" s="51">
        <f>100 * Z267 / MAX(magnitudescore)</f>
        <v>2.1446304879520963</v>
      </c>
      <c r="AC267" s="23">
        <v>0.79276001453399658</v>
      </c>
      <c r="AD267" s="23">
        <v>0.66906988620758057</v>
      </c>
      <c r="AE267" s="23">
        <v>0.20521999895572662</v>
      </c>
      <c r="AF267" s="23">
        <v>0.79276001453399658</v>
      </c>
      <c r="AG267" s="23">
        <v>0.20521999895572662</v>
      </c>
      <c r="AH267" s="23">
        <v>2.6241943705826998E-3</v>
      </c>
      <c r="AI267" s="23">
        <v>5.0169932655990124E-3</v>
      </c>
      <c r="AJ267" s="23">
        <v>1.3503702357411385E-3</v>
      </c>
      <c r="AK267" s="76">
        <f>bv_rimputAffect*AH267+bv_ratioIDP*AI267+bv_rimputDamaged*AJ267</f>
        <v>2.9199139933101829E-3</v>
      </c>
      <c r="AL267" s="76">
        <f>100 * AK267 / MAX(intensityscore)</f>
        <v>44.334892667407971</v>
      </c>
      <c r="AN267" s="25">
        <v>0.52160000801086426</v>
      </c>
      <c r="AO267" s="25">
        <v>4.0545333176851273E-3</v>
      </c>
      <c r="AP267" s="25">
        <v>9.8691384950926935</v>
      </c>
      <c r="AQ267" s="25">
        <v>2.7605509385466576E-3</v>
      </c>
      <c r="AR267" s="80">
        <f>bv_poverty*AO267+bv_TotalUW_Pc*AQ267</f>
        <v>3.5154602585360413E-3</v>
      </c>
      <c r="AS267" s="80">
        <f xml:space="preserve"> 100 * AR267 / MAX(preexistscore)</f>
        <v>52.283141633497529</v>
      </c>
      <c r="AU267" s="78">
        <f>AA267*AL267*AS267</f>
        <v>4971.1837118964359</v>
      </c>
      <c r="AV267" s="78">
        <f>100 * AU267 / MAX(UnmetNeedsMuliplic)</f>
        <v>1.6888695112276173</v>
      </c>
      <c r="AW267" s="28">
        <f>IF(AV267&gt;0,LOG10(AV267),"")</f>
        <v>0.22759609554908097</v>
      </c>
      <c r="AX267" s="29">
        <f>RANK(AV267,UnmetNeedsMax100,0)</f>
        <v>163</v>
      </c>
      <c r="AY267" s="28">
        <f>IF(PERCENTRANK(UnmetNeedsMuliplic,AU267)&lt;0.95,AU267, PERCENTILE(UnmetNeedsMuliplic,0.95))</f>
        <v>4971.1837118964359</v>
      </c>
      <c r="AZ267" s="28">
        <f xml:space="preserve"> 100 *AY267 / MAX(NeedsWinsor5High)</f>
        <v>9.6967162682557806</v>
      </c>
      <c r="BA267" s="28">
        <v>1.341182179749012E-2</v>
      </c>
      <c r="BC267" s="34">
        <v>12507.400390625</v>
      </c>
      <c r="BD267" s="35">
        <v>87.496849060058594</v>
      </c>
      <c r="BE267" s="35">
        <v>0.46550509333610535</v>
      </c>
      <c r="BF267" s="33">
        <v>254</v>
      </c>
    </row>
    <row r="268" spans="1:58">
      <c r="A268" s="7">
        <v>267</v>
      </c>
      <c r="C268" s="11" t="s">
        <v>5</v>
      </c>
      <c r="D268" s="11" t="s">
        <v>9</v>
      </c>
      <c r="E268" s="11" t="s">
        <v>13</v>
      </c>
      <c r="F268" s="11" t="s">
        <v>25</v>
      </c>
      <c r="G268" s="11" t="s">
        <v>42</v>
      </c>
      <c r="H268" s="15" t="s">
        <v>306</v>
      </c>
      <c r="I268" s="11" t="s">
        <v>705</v>
      </c>
      <c r="J268" s="11">
        <v>82602000</v>
      </c>
      <c r="K268" s="11">
        <v>82602</v>
      </c>
      <c r="L268" s="12">
        <v>12756</v>
      </c>
      <c r="M268" s="12">
        <v>13271.763671875</v>
      </c>
      <c r="N268" s="13">
        <v>16.190000000000001</v>
      </c>
      <c r="P268" s="20">
        <v>14797</v>
      </c>
      <c r="Q268" s="20">
        <v>12507</v>
      </c>
      <c r="R268" s="20">
        <v>2919</v>
      </c>
      <c r="S268" s="20">
        <v>2919</v>
      </c>
      <c r="T268" s="20">
        <v>370</v>
      </c>
      <c r="U268" s="20">
        <v>370</v>
      </c>
      <c r="V268" s="21">
        <v>1.0981145314872265E-3</v>
      </c>
      <c r="W268" s="21">
        <v>2.4309332948178053E-3</v>
      </c>
      <c r="X268" s="21">
        <v>5.4279002360999584E-3</v>
      </c>
      <c r="Y268" s="21">
        <v>6.6392484586685896E-4</v>
      </c>
      <c r="Z268" s="51">
        <f>bv_affected*V268+bv_idpcumul*W268+bv_htotalimput*X268+bv_hpartialimput*Y268</f>
        <v>2.1822361692204143E-3</v>
      </c>
      <c r="AA268" s="51">
        <f>100 * Z268 / MAX(magnitudescore)</f>
        <v>5.0751272668948575</v>
      </c>
      <c r="AC268" s="23">
        <v>1.1149200201034546</v>
      </c>
      <c r="AD268" s="23">
        <v>0.94237661361694336</v>
      </c>
      <c r="AE268" s="23">
        <v>1.0224599838256836</v>
      </c>
      <c r="AF268" s="23">
        <v>1</v>
      </c>
      <c r="AG268" s="23">
        <v>1</v>
      </c>
      <c r="AH268" s="23">
        <v>3.3102002926170826E-3</v>
      </c>
      <c r="AI268" s="23">
        <v>7.0663727819919586E-3</v>
      </c>
      <c r="AJ268" s="23">
        <v>6.580110639333725E-3</v>
      </c>
      <c r="AK268" s="76">
        <f>bv_rimputAffect*AH268+bv_ratioIDP*AI268+bv_rimputDamaged*AJ268</f>
        <v>5.9017274872399869E-3</v>
      </c>
      <c r="AL268" s="76">
        <f>100 * AK268 / MAX(intensityscore)</f>
        <v>89.609644427386669</v>
      </c>
      <c r="AN268" s="25">
        <v>0.41176000237464905</v>
      </c>
      <c r="AO268" s="25">
        <v>3.2007182016968727E-3</v>
      </c>
      <c r="AP268" s="25">
        <v>4.4286495352651727</v>
      </c>
      <c r="AQ268" s="25">
        <v>1.2387618189677596E-3</v>
      </c>
      <c r="AR268" s="80">
        <f>bv_poverty*AO268+bv_TotalUW_Pc*AQ268</f>
        <v>2.3833671726519244E-3</v>
      </c>
      <c r="AS268" s="80">
        <f xml:space="preserve"> 100 * AR268 / MAX(preexistscore)</f>
        <v>35.446261453196172</v>
      </c>
      <c r="AU268" s="78">
        <f>AA268*AL268*AS268</f>
        <v>16120.263183147757</v>
      </c>
      <c r="AV268" s="78">
        <f>100 * AU268 / MAX(UnmetNeedsMuliplic)</f>
        <v>5.4765670674836819</v>
      </c>
      <c r="AW268" s="28">
        <f>IF(AV268&gt;0,LOG10(AV268),"")</f>
        <v>0.73850841052266036</v>
      </c>
      <c r="AX268" s="29">
        <f>RANK(AV268,UnmetNeedsMax100,0)</f>
        <v>102</v>
      </c>
      <c r="AY268" s="28">
        <f>IF(PERCENTRANK(UnmetNeedsMuliplic,AU268)&lt;0.95,AU268, PERCENTILE(UnmetNeedsMuliplic,0.95))</f>
        <v>16120.263183147757</v>
      </c>
      <c r="AZ268" s="28">
        <f xml:space="preserve"> 100 *AY268 / MAX(NeedsWinsor5High)</f>
        <v>31.44394319657162</v>
      </c>
      <c r="BA268" s="28">
        <v>0.99000000953674316</v>
      </c>
      <c r="BC268" s="34">
        <v>14797</v>
      </c>
      <c r="BD268" s="35">
        <v>6031.884765625</v>
      </c>
      <c r="BE268" s="35">
        <v>32.091133117675781</v>
      </c>
      <c r="BF268" s="33">
        <v>36</v>
      </c>
    </row>
    <row r="269" spans="1:58">
      <c r="A269" s="7">
        <v>268</v>
      </c>
      <c r="C269" s="11" t="s">
        <v>5</v>
      </c>
      <c r="D269" s="11" t="s">
        <v>9</v>
      </c>
      <c r="E269" s="11" t="s">
        <v>13</v>
      </c>
      <c r="F269" s="11" t="s">
        <v>25</v>
      </c>
      <c r="G269" s="11" t="s">
        <v>42</v>
      </c>
      <c r="H269" s="15" t="s">
        <v>307</v>
      </c>
      <c r="I269" s="11" t="s">
        <v>706</v>
      </c>
      <c r="J269" s="11">
        <v>82603000</v>
      </c>
      <c r="K269" s="11">
        <v>82603</v>
      </c>
      <c r="L269" s="12">
        <v>9046</v>
      </c>
      <c r="M269" s="12">
        <v>9411.7568359375</v>
      </c>
      <c r="N269" s="13">
        <v>42.545999999999999</v>
      </c>
      <c r="P269" s="20">
        <v>10493</v>
      </c>
      <c r="Q269" s="20">
        <v>2686</v>
      </c>
      <c r="R269" s="20">
        <v>584</v>
      </c>
      <c r="S269" s="20">
        <v>584</v>
      </c>
      <c r="T269" s="20">
        <v>1341</v>
      </c>
      <c r="U269" s="20">
        <v>1341</v>
      </c>
      <c r="V269" s="21">
        <v>7.7870622044429183E-4</v>
      </c>
      <c r="W269" s="21">
        <v>5.2206660620868206E-4</v>
      </c>
      <c r="X269" s="21">
        <v>1.0859520407393575E-3</v>
      </c>
      <c r="Y269" s="21">
        <v>2.406278857961297E-3</v>
      </c>
      <c r="Z269" s="51">
        <f>bv_affected*V269+bv_idpcumul*W269+bv_htotalimput*X269+bv_hpartialimput*Y269</f>
        <v>1.2388564767723438E-3</v>
      </c>
      <c r="AA269" s="51">
        <f>100 * Z269 / MAX(magnitudescore)</f>
        <v>2.8811520832242108</v>
      </c>
      <c r="AC269" s="23">
        <v>1.1148799657821655</v>
      </c>
      <c r="AD269" s="23">
        <v>0.28538772463798523</v>
      </c>
      <c r="AE269" s="23">
        <v>0.84390002489089966</v>
      </c>
      <c r="AF269" s="23">
        <v>1</v>
      </c>
      <c r="AG269" s="23">
        <v>0.84390002489089966</v>
      </c>
      <c r="AH269" s="23">
        <v>3.3102002926170826E-3</v>
      </c>
      <c r="AI269" s="23">
        <v>2.1399683319032192E-3</v>
      </c>
      <c r="AJ269" s="23">
        <v>5.552955437451601E-3</v>
      </c>
      <c r="AK269" s="76">
        <f>bv_rimputAffect*AH269+bv_ratioIDP*AI269+bv_rimputDamaged*AJ269</f>
        <v>3.8194770258851351E-3</v>
      </c>
      <c r="AL269" s="76">
        <f>100 * AK269 / MAX(intensityscore)</f>
        <v>57.993524595660745</v>
      </c>
      <c r="AN269" s="25">
        <v>0.42961001396179199</v>
      </c>
      <c r="AO269" s="25">
        <v>3.3394710626453161E-3</v>
      </c>
      <c r="AP269" s="25">
        <v>12.480499219968799</v>
      </c>
      <c r="AQ269" s="25">
        <v>3.4909888636320829E-3</v>
      </c>
      <c r="AR269" s="80">
        <f>bv_poverty*AO269+bv_TotalUW_Pc*AQ269</f>
        <v>3.4025933785364034E-3</v>
      </c>
      <c r="AS269" s="80">
        <f xml:space="preserve"> 100 * AR269 / MAX(preexistscore)</f>
        <v>50.604546331951028</v>
      </c>
      <c r="AU269" s="78">
        <f>AA269*AL269*AS269</f>
        <v>8455.4207468960558</v>
      </c>
      <c r="AV269" s="78">
        <f>100 * AU269 / MAX(UnmetNeedsMuliplic)</f>
        <v>2.872575855497109</v>
      </c>
      <c r="AW269" s="28">
        <f>IF(AV269&gt;0,LOG10(AV269),"")</f>
        <v>0.45827150583337589</v>
      </c>
      <c r="AX269" s="29">
        <f>RANK(AV269,UnmetNeedsMax100,0)</f>
        <v>144</v>
      </c>
      <c r="AY269" s="28">
        <f>IF(PERCENTRANK(UnmetNeedsMuliplic,AU269)&lt;0.95,AU269, PERCENTILE(UnmetNeedsMuliplic,0.95))</f>
        <v>8455.4207468960558</v>
      </c>
      <c r="AZ269" s="28">
        <f xml:space="preserve"> 100 *AY269 / MAX(NeedsWinsor5High)</f>
        <v>16.493016686381218</v>
      </c>
      <c r="BA269" s="28">
        <v>0.28543025255203247</v>
      </c>
      <c r="BC269" s="34">
        <v>10493</v>
      </c>
      <c r="BD269" s="35">
        <v>1286.6904296875</v>
      </c>
      <c r="BE269" s="35">
        <v>6.8455142974853516</v>
      </c>
      <c r="BF269" s="33">
        <v>125</v>
      </c>
    </row>
    <row r="270" spans="1:58">
      <c r="A270" s="7">
        <v>269</v>
      </c>
      <c r="C270" s="11" t="s">
        <v>5</v>
      </c>
      <c r="D270" s="11" t="s">
        <v>9</v>
      </c>
      <c r="E270" s="11" t="s">
        <v>13</v>
      </c>
      <c r="F270" s="11" t="s">
        <v>25</v>
      </c>
      <c r="G270" s="11" t="s">
        <v>42</v>
      </c>
      <c r="H270" s="15" t="s">
        <v>308</v>
      </c>
      <c r="I270" s="11" t="s">
        <v>707</v>
      </c>
      <c r="J270" s="11">
        <v>82604000</v>
      </c>
      <c r="K270" s="11">
        <v>82604</v>
      </c>
      <c r="L270" s="12">
        <v>64457</v>
      </c>
      <c r="M270" s="12">
        <v>67063.1875</v>
      </c>
      <c r="N270" s="13">
        <v>59.295999999999999</v>
      </c>
      <c r="P270" s="20">
        <v>74770</v>
      </c>
      <c r="Q270" s="20">
        <v>20576</v>
      </c>
      <c r="R270" s="20">
        <v>1067</v>
      </c>
      <c r="S270" s="20">
        <v>1067</v>
      </c>
      <c r="T270" s="20">
        <v>7773</v>
      </c>
      <c r="U270" s="20">
        <v>7773</v>
      </c>
      <c r="V270" s="21">
        <v>5.5488287471234798E-3</v>
      </c>
      <c r="W270" s="21">
        <v>3.9992714300751686E-3</v>
      </c>
      <c r="X270" s="21">
        <v>1.9840938039124012E-3</v>
      </c>
      <c r="Y270" s="21">
        <v>1.394780445843935E-2</v>
      </c>
      <c r="Z270" s="51">
        <f>bv_affected*V270+bv_idpcumul*W270+bv_htotalimput*X270+bv_hpartialimput*Y270</f>
        <v>6.7225109735503793E-3</v>
      </c>
      <c r="AA270" s="51">
        <f>100 * Z270 / MAX(magnitudescore)</f>
        <v>15.634237588525377</v>
      </c>
      <c r="AC270" s="23">
        <v>1.1149200201034546</v>
      </c>
      <c r="AD270" s="23">
        <v>0.30681511759757996</v>
      </c>
      <c r="AE270" s="23">
        <v>0.54385000467300415</v>
      </c>
      <c r="AF270" s="23">
        <v>1</v>
      </c>
      <c r="AG270" s="23">
        <v>0.54385000467300415</v>
      </c>
      <c r="AH270" s="23">
        <v>3.3102002926170826E-3</v>
      </c>
      <c r="AI270" s="23">
        <v>2.3006408009678125E-3</v>
      </c>
      <c r="AJ270" s="23">
        <v>3.5785932559520006E-3</v>
      </c>
      <c r="AK270" s="76">
        <f>bv_rimputAffect*AH270+bv_ratioIDP*AI270+bv_rimputDamaged*AJ270</f>
        <v>3.0768146439921111E-3</v>
      </c>
      <c r="AL270" s="76">
        <f>100 * AK270 / MAX(intensityscore)</f>
        <v>46.717214038300078</v>
      </c>
      <c r="AN270" s="25">
        <v>0.23904000222682953</v>
      </c>
      <c r="AO270" s="25">
        <v>1.8581204349175096E-3</v>
      </c>
      <c r="AP270" s="25">
        <v>11.210911510312709</v>
      </c>
      <c r="AQ270" s="25">
        <v>3.1358655542135239E-3</v>
      </c>
      <c r="AR270" s="80">
        <f>bv_poverty*AO270+bv_TotalUW_Pc*AQ270</f>
        <v>2.390429051616229E-3</v>
      </c>
      <c r="AS270" s="80">
        <f xml:space="preserve"> 100 * AR270 / MAX(preexistscore)</f>
        <v>35.551288161204845</v>
      </c>
      <c r="AU270" s="78">
        <f>AA270*AL270*AS270</f>
        <v>25966.235101785682</v>
      </c>
      <c r="AV270" s="78">
        <f>100 * AU270 / MAX(UnmetNeedsMuliplic)</f>
        <v>8.8215574652429556</v>
      </c>
      <c r="AW270" s="28">
        <f>IF(AV270&gt;0,LOG10(AV270),"")</f>
        <v>0.94554526754082602</v>
      </c>
      <c r="AX270" s="29">
        <f>RANK(AV270,UnmetNeedsMax100,0)</f>
        <v>63</v>
      </c>
      <c r="AY270" s="28">
        <f>IF(PERCENTRANK(UnmetNeedsMuliplic,AU270)&lt;0.95,AU270, PERCENTILE(UnmetNeedsMuliplic,0.95))</f>
        <v>25966.235101785682</v>
      </c>
      <c r="AZ270" s="28">
        <f xml:space="preserve"> 100 *AY270 / MAX(NeedsWinsor5High)</f>
        <v>50.649348108840314</v>
      </c>
      <c r="BA270" s="28">
        <v>7.3187693953514099E-2</v>
      </c>
      <c r="BC270" s="34">
        <v>74770</v>
      </c>
      <c r="BD270" s="35">
        <v>1308.085205078125</v>
      </c>
      <c r="BE270" s="35">
        <v>6.9593400955200195</v>
      </c>
      <c r="BF270" s="33">
        <v>124</v>
      </c>
    </row>
    <row r="271" spans="1:58">
      <c r="A271" s="7">
        <v>270</v>
      </c>
      <c r="C271" s="11" t="s">
        <v>5</v>
      </c>
      <c r="D271" s="11" t="s">
        <v>9</v>
      </c>
      <c r="E271" s="11" t="s">
        <v>13</v>
      </c>
      <c r="F271" s="11" t="s">
        <v>25</v>
      </c>
      <c r="G271" s="11" t="s">
        <v>42</v>
      </c>
      <c r="H271" s="15" t="s">
        <v>309</v>
      </c>
      <c r="I271" s="11" t="s">
        <v>708</v>
      </c>
      <c r="J271" s="11">
        <v>82605000</v>
      </c>
      <c r="K271" s="11">
        <v>82605</v>
      </c>
      <c r="L271" s="12">
        <v>19785</v>
      </c>
      <c r="M271" s="12">
        <v>20584.966796875</v>
      </c>
      <c r="N271" s="13">
        <v>103.172</v>
      </c>
      <c r="P271" s="20">
        <v>22951</v>
      </c>
      <c r="Q271" s="20">
        <v>11308</v>
      </c>
      <c r="R271" s="20">
        <v>40</v>
      </c>
      <c r="S271" s="20">
        <v>40</v>
      </c>
      <c r="T271" s="20">
        <v>657</v>
      </c>
      <c r="U271" s="20">
        <v>657</v>
      </c>
      <c r="V271" s="21">
        <v>1.7032389296218753E-3</v>
      </c>
      <c r="W271" s="21">
        <v>2.1978886798024178E-3</v>
      </c>
      <c r="X271" s="21">
        <v>7.4380273872520775E-5</v>
      </c>
      <c r="Y271" s="21">
        <v>1.1789151467382908E-3</v>
      </c>
      <c r="Z271" s="51">
        <f>bv_affected*V271+bv_idpcumul*W271+bv_htotalimput*X271+bv_hpartialimput*Y271</f>
        <v>1.2779125893612217E-3</v>
      </c>
      <c r="AA271" s="51">
        <f>100 * Z271 / MAX(magnitudescore)</f>
        <v>2.9719831054272476</v>
      </c>
      <c r="AC271" s="23">
        <v>1.1149400472640991</v>
      </c>
      <c r="AD271" s="23">
        <v>0.54933291673660278</v>
      </c>
      <c r="AE271" s="23">
        <v>0.13969999551773071</v>
      </c>
      <c r="AF271" s="23">
        <v>1</v>
      </c>
      <c r="AG271" s="23">
        <v>0.13969999551773071</v>
      </c>
      <c r="AH271" s="23">
        <v>3.3102002926170826E-3</v>
      </c>
      <c r="AI271" s="23">
        <v>4.1191508062183857E-3</v>
      </c>
      <c r="AJ271" s="23">
        <v>9.1924139996990561E-4</v>
      </c>
      <c r="AK271" s="76">
        <f>bv_rimputAffect*AH271+bv_ratioIDP*AI271+bv_rimputDamaged*AJ271</f>
        <v>2.6187999365094583E-3</v>
      </c>
      <c r="AL271" s="76">
        <f>100 * AK271 / MAX(intensityscore)</f>
        <v>39.762888348276043</v>
      </c>
      <c r="AN271" s="25">
        <v>0.428600013256073</v>
      </c>
      <c r="AO271" s="25">
        <v>3.3316200133413076E-3</v>
      </c>
      <c r="AP271" s="25">
        <v>11.836913634370889</v>
      </c>
      <c r="AQ271" s="25">
        <v>3.3109681680798531E-3</v>
      </c>
      <c r="AR271" s="80">
        <f>bv_poverty*AO271+bv_TotalUW_Pc*AQ271</f>
        <v>3.3230164546053861E-3</v>
      </c>
      <c r="AS271" s="80">
        <f xml:space="preserve"> 100 * AR271 / MAX(preexistscore)</f>
        <v>49.421050778405501</v>
      </c>
      <c r="AU271" s="78">
        <f>AA271*AL271*AS271</f>
        <v>5840.3145082665569</v>
      </c>
      <c r="AV271" s="78">
        <f>100 * AU271 / MAX(UnmetNeedsMuliplic)</f>
        <v>1.9841409371750831</v>
      </c>
      <c r="AW271" s="28">
        <f>IF(AV271&gt;0,LOG10(AV271),"")</f>
        <v>0.29757251764856074</v>
      </c>
      <c r="AX271" s="29">
        <f>RANK(AV271,UnmetNeedsMax100,0)</f>
        <v>159</v>
      </c>
      <c r="AY271" s="28">
        <f>IF(PERCENTRANK(UnmetNeedsMuliplic,AU271)&lt;0.95,AU271, PERCENTILE(UnmetNeedsMuliplic,0.95))</f>
        <v>5840.3145082665569</v>
      </c>
      <c r="AZ271" s="28">
        <f xml:space="preserve"> 100 *AY271 / MAX(NeedsWinsor5High)</f>
        <v>11.392029743039677</v>
      </c>
      <c r="BA271" s="28">
        <v>9.9999997764825821E-3</v>
      </c>
      <c r="BC271" s="34">
        <v>22951</v>
      </c>
      <c r="BD271" s="35">
        <v>98.367988586425781</v>
      </c>
      <c r="BE271" s="35">
        <v>0.5233423113822937</v>
      </c>
      <c r="BF271" s="33">
        <v>244</v>
      </c>
    </row>
    <row r="272" spans="1:58">
      <c r="A272" s="7">
        <v>271</v>
      </c>
      <c r="C272" s="11" t="s">
        <v>5</v>
      </c>
      <c r="D272" s="11" t="s">
        <v>9</v>
      </c>
      <c r="E272" s="11" t="s">
        <v>13</v>
      </c>
      <c r="F272" s="11" t="s">
        <v>25</v>
      </c>
      <c r="G272" s="11" t="s">
        <v>42</v>
      </c>
      <c r="H272" s="15" t="s">
        <v>310</v>
      </c>
      <c r="I272" s="11" t="s">
        <v>709</v>
      </c>
      <c r="J272" s="11">
        <v>82606000</v>
      </c>
      <c r="K272" s="11">
        <v>82606</v>
      </c>
      <c r="L272" s="12">
        <v>37912</v>
      </c>
      <c r="M272" s="12">
        <v>39444.8984375</v>
      </c>
      <c r="N272" s="13">
        <v>115.91500000000001</v>
      </c>
      <c r="P272" s="20">
        <v>43978</v>
      </c>
      <c r="Q272" s="20">
        <v>23843</v>
      </c>
      <c r="R272" s="20">
        <v>143</v>
      </c>
      <c r="S272" s="20">
        <v>143</v>
      </c>
      <c r="T272" s="20">
        <v>146</v>
      </c>
      <c r="U272" s="20">
        <v>146</v>
      </c>
      <c r="V272" s="21">
        <v>3.2636940013617277E-3</v>
      </c>
      <c r="W272" s="21">
        <v>4.6342643909156322E-3</v>
      </c>
      <c r="X272" s="21">
        <v>2.6590947527438402E-4</v>
      </c>
      <c r="Y272" s="21">
        <v>2.6198115665465593E-4</v>
      </c>
      <c r="Z272" s="51">
        <f>bv_affected*V272+bv_idpcumul*W272+bv_htotalimput*X272+bv_hpartialimput*Y272</f>
        <v>2.0150642021559183E-3</v>
      </c>
      <c r="AA272" s="51">
        <f>100 * Z272 / MAX(magnitudescore)</f>
        <v>4.6863430370868793</v>
      </c>
      <c r="AC272" s="23">
        <v>1.1149200201034546</v>
      </c>
      <c r="AD272" s="23">
        <v>0.60446345806121826</v>
      </c>
      <c r="AE272" s="23">
        <v>3.0230000615119934E-2</v>
      </c>
      <c r="AF272" s="23">
        <v>1</v>
      </c>
      <c r="AG272" s="23">
        <v>3.0230000615119934E-2</v>
      </c>
      <c r="AH272" s="23">
        <v>3.3102002926170826E-3</v>
      </c>
      <c r="AI272" s="23">
        <v>4.5325448736548424E-3</v>
      </c>
      <c r="AJ272" s="23">
        <v>1.989167503779754E-4</v>
      </c>
      <c r="AK272" s="76">
        <f>bv_rimputAffect*AH272+bv_ratioIDP*AI272+bv_rimputDamaged*AJ272</f>
        <v>2.4679387672964367E-3</v>
      </c>
      <c r="AL272" s="76">
        <f>100 * AK272 / MAX(intensityscore)</f>
        <v>37.472268227250964</v>
      </c>
      <c r="AN272" s="25">
        <v>0.47056001424789429</v>
      </c>
      <c r="AO272" s="25">
        <v>3.6577859427779913E-3</v>
      </c>
      <c r="AP272" s="25">
        <v>13.642172523961662</v>
      </c>
      <c r="AQ272" s="25">
        <v>3.8159268442541361E-3</v>
      </c>
      <c r="AR272" s="80">
        <f>bv_poverty*AO272+bv_TotalUW_Pc*AQ272</f>
        <v>3.7236674423329536E-3</v>
      </c>
      <c r="AS272" s="80">
        <f xml:space="preserve"> 100 * AR272 / MAX(preexistscore)</f>
        <v>55.379670929521716</v>
      </c>
      <c r="AU272" s="78">
        <f>AA272*AL272*AS272</f>
        <v>9725.1078968583333</v>
      </c>
      <c r="AV272" s="78">
        <f>100 * AU272 / MAX(UnmetNeedsMuliplic)</f>
        <v>3.3039290382888078</v>
      </c>
      <c r="AW272" s="28">
        <f>IF(AV272&gt;0,LOG10(AV272),"")</f>
        <v>0.51903071098171261</v>
      </c>
      <c r="AX272" s="29">
        <f>RANK(AV272,UnmetNeedsMax100,0)</f>
        <v>136</v>
      </c>
      <c r="AY272" s="28">
        <f>IF(PERCENTRANK(UnmetNeedsMuliplic,AU272)&lt;0.95,AU272, PERCENTILE(UnmetNeedsMuliplic,0.95))</f>
        <v>9725.1078968583333</v>
      </c>
      <c r="AZ272" s="28">
        <f xml:space="preserve"> 100 *AY272 / MAX(NeedsWinsor5High)</f>
        <v>18.969649367078862</v>
      </c>
      <c r="BA272" s="28">
        <v>1.667642779648304E-2</v>
      </c>
      <c r="BC272" s="34">
        <v>43978</v>
      </c>
      <c r="BD272" s="35">
        <v>345.1068115234375</v>
      </c>
      <c r="BE272" s="35">
        <v>1.8360545635223389</v>
      </c>
      <c r="BF272" s="33">
        <v>163</v>
      </c>
    </row>
    <row r="273" spans="1:58">
      <c r="A273" s="7">
        <v>272</v>
      </c>
      <c r="C273" s="11" t="s">
        <v>5</v>
      </c>
      <c r="D273" s="11" t="s">
        <v>9</v>
      </c>
      <c r="E273" s="11" t="s">
        <v>13</v>
      </c>
      <c r="F273" s="11" t="s">
        <v>25</v>
      </c>
      <c r="G273" s="11" t="s">
        <v>42</v>
      </c>
      <c r="H273" s="15" t="s">
        <v>311</v>
      </c>
      <c r="I273" s="11" t="s">
        <v>710</v>
      </c>
      <c r="J273" s="11">
        <v>82607000</v>
      </c>
      <c r="K273" s="11">
        <v>82607</v>
      </c>
      <c r="L273" s="12">
        <v>12214</v>
      </c>
      <c r="M273" s="12">
        <v>12707.8486328125</v>
      </c>
      <c r="N273" s="13">
        <v>23.532</v>
      </c>
      <c r="P273" s="20">
        <v>14168</v>
      </c>
      <c r="Q273" s="20">
        <v>7033</v>
      </c>
      <c r="R273" s="20">
        <v>1529</v>
      </c>
      <c r="S273" s="20">
        <v>1529</v>
      </c>
      <c r="T273" s="20">
        <v>1485</v>
      </c>
      <c r="U273" s="20">
        <v>1485</v>
      </c>
      <c r="V273" s="21">
        <v>1.051435130648315E-3</v>
      </c>
      <c r="W273" s="21">
        <v>1.3669749023392797E-3</v>
      </c>
      <c r="X273" s="21">
        <v>2.8431860264390707E-3</v>
      </c>
      <c r="Y273" s="21">
        <v>2.664671279489994E-3</v>
      </c>
      <c r="Z273" s="51">
        <f>bv_affected*V273+bv_idpcumul*W273+bv_htotalimput*X273+bv_hpartialimput*Y273</f>
        <v>1.938270708476193E-3</v>
      </c>
      <c r="AA273" s="51">
        <f>100 * Z273 / MAX(magnitudescore)</f>
        <v>4.5077479064629911</v>
      </c>
      <c r="AC273" s="23">
        <v>1.1148999929428101</v>
      </c>
      <c r="AD273" s="23">
        <v>0.55343753099441528</v>
      </c>
      <c r="AE273" s="23">
        <v>0.97856998443603516</v>
      </c>
      <c r="AF273" s="23">
        <v>1</v>
      </c>
      <c r="AG273" s="23">
        <v>0.97856998443603516</v>
      </c>
      <c r="AH273" s="23">
        <v>3.3102002926170826E-3</v>
      </c>
      <c r="AI273" s="23">
        <v>4.1499286890029907E-3</v>
      </c>
      <c r="AJ273" s="23">
        <v>6.4390986226499081E-3</v>
      </c>
      <c r="AK273" s="76">
        <f>bv_rimputAffect*AH273+bv_ratioIDP*AI273+bv_rimputDamaged*AJ273</f>
        <v>4.8575846106279647E-3</v>
      </c>
      <c r="AL273" s="76">
        <f>100 * AK273 / MAX(intensityscore)</f>
        <v>73.755765693255398</v>
      </c>
      <c r="AN273" s="25">
        <v>0.50423997640609741</v>
      </c>
      <c r="AO273" s="25">
        <v>3.9195893332362175E-3</v>
      </c>
      <c r="AP273" s="25">
        <v>14.383989993746091</v>
      </c>
      <c r="AQ273" s="25">
        <v>4.0234248153865337E-3</v>
      </c>
      <c r="AR273" s="80">
        <f>bv_poverty*AO273+bv_TotalUW_Pc*AQ273</f>
        <v>3.9628471951000388E-3</v>
      </c>
      <c r="AS273" s="80">
        <f xml:space="preserve"> 100 * AR273 / MAX(preexistscore)</f>
        <v>58.936834990592338</v>
      </c>
      <c r="AU273" s="78">
        <f>AA273*AL273*AS273</f>
        <v>19594.870883035164</v>
      </c>
      <c r="AV273" s="78">
        <f>100 * AU273 / MAX(UnmetNeedsMuliplic)</f>
        <v>6.6570020197815802</v>
      </c>
      <c r="AW273" s="28">
        <f>IF(AV273&gt;0,LOG10(AV273),"")</f>
        <v>0.82327868871971366</v>
      </c>
      <c r="AX273" s="29">
        <f>RANK(AV273,UnmetNeedsMax100,0)</f>
        <v>85</v>
      </c>
      <c r="AY273" s="28">
        <f>IF(PERCENTRANK(UnmetNeedsMuliplic,AU273)&lt;0.95,AU273, PERCENTILE(UnmetNeedsMuliplic,0.95))</f>
        <v>19594.870883035164</v>
      </c>
      <c r="AZ273" s="28">
        <f xml:space="preserve"> 100 *AY273 / MAX(NeedsWinsor5High)</f>
        <v>38.221460778284943</v>
      </c>
      <c r="BA273" s="28">
        <v>0.55346900224685669</v>
      </c>
      <c r="BC273" s="34">
        <v>14168</v>
      </c>
      <c r="BD273" s="35">
        <v>3954.0224609375</v>
      </c>
      <c r="BE273" s="35">
        <v>21.036388397216797</v>
      </c>
      <c r="BF273" s="33">
        <v>72</v>
      </c>
    </row>
    <row r="274" spans="1:58">
      <c r="A274" s="7">
        <v>273</v>
      </c>
      <c r="C274" s="11" t="s">
        <v>5</v>
      </c>
      <c r="D274" s="11" t="s">
        <v>9</v>
      </c>
      <c r="E274" s="11" t="s">
        <v>13</v>
      </c>
      <c r="F274" s="11" t="s">
        <v>25</v>
      </c>
      <c r="G274" s="11" t="s">
        <v>42</v>
      </c>
      <c r="H274" s="15" t="s">
        <v>312</v>
      </c>
      <c r="I274" s="11" t="s">
        <v>711</v>
      </c>
      <c r="J274" s="11">
        <v>82608000</v>
      </c>
      <c r="K274" s="11">
        <v>82608</v>
      </c>
      <c r="L274" s="12">
        <v>12040</v>
      </c>
      <c r="M274" s="12">
        <v>12526.8134765625</v>
      </c>
      <c r="N274" s="13">
        <v>7.9649999999999999</v>
      </c>
      <c r="P274" s="20">
        <v>13966</v>
      </c>
      <c r="Q274" s="20">
        <v>13667.099609375</v>
      </c>
      <c r="R274" s="20">
        <v>1000</v>
      </c>
      <c r="S274" s="20">
        <v>1000</v>
      </c>
      <c r="T274" s="20">
        <v>2971</v>
      </c>
      <c r="U274" s="20">
        <v>2971</v>
      </c>
      <c r="V274" s="21">
        <v>1.0364443296566606E-3</v>
      </c>
      <c r="W274" s="21">
        <v>2.6564172003418207E-3</v>
      </c>
      <c r="X274" s="21">
        <v>1.8595068249851465E-3</v>
      </c>
      <c r="Y274" s="21">
        <v>5.3311372175812721E-3</v>
      </c>
      <c r="Z274" s="51">
        <f>bv_affected*V274+bv_idpcumul*W274+bv_htotalimput*X274+bv_hpartialimput*Y274</f>
        <v>2.635452351800632E-3</v>
      </c>
      <c r="AA274" s="51">
        <f>100 * Z274 / MAX(magnitudescore)</f>
        <v>6.1291515005929735</v>
      </c>
      <c r="AC274" s="23">
        <v>1.1148899793624878</v>
      </c>
      <c r="AD274" s="23">
        <v>1.0910276174545288</v>
      </c>
      <c r="AE274" s="23">
        <v>1.3079299926757813</v>
      </c>
      <c r="AF274" s="23">
        <v>1</v>
      </c>
      <c r="AG274" s="23">
        <v>1</v>
      </c>
      <c r="AH274" s="23">
        <v>3.3102002926170826E-3</v>
      </c>
      <c r="AI274" s="23">
        <v>8.1810262054204941E-3</v>
      </c>
      <c r="AJ274" s="23">
        <v>6.580110639333725E-3</v>
      </c>
      <c r="AK274" s="76">
        <f>bv_rimputAffect*AH274+bv_ratioIDP*AI274+bv_rimputDamaged*AJ274</f>
        <v>6.2790376710705458E-3</v>
      </c>
      <c r="AL274" s="76">
        <f>100 * AK274 / MAX(intensityscore)</f>
        <v>95.338582519663802</v>
      </c>
      <c r="AN274" s="25">
        <v>0.4498400092124939</v>
      </c>
      <c r="AO274" s="25">
        <v>3.4967239480465651E-3</v>
      </c>
      <c r="AP274" s="25">
        <v>11.709455228553537</v>
      </c>
      <c r="AQ274" s="25">
        <v>3.2753159757703543E-3</v>
      </c>
      <c r="AR274" s="80">
        <f>bv_poverty*AO274+bv_TotalUW_Pc*AQ274</f>
        <v>3.404485386796296E-3</v>
      </c>
      <c r="AS274" s="80">
        <f xml:space="preserve"> 100 * AR274 / MAX(preexistscore)</f>
        <v>50.63268493359886</v>
      </c>
      <c r="AU274" s="78">
        <f>AA274*AL274*AS274</f>
        <v>29586.936840385668</v>
      </c>
      <c r="AV274" s="78">
        <f>100 * AU274 / MAX(UnmetNeedsMuliplic)</f>
        <v>10.051625217705396</v>
      </c>
      <c r="AW274" s="28">
        <f>IF(AV274&gt;0,LOG10(AV274),"")</f>
        <v>1.0022362872308401</v>
      </c>
      <c r="AX274" s="29">
        <f>RANK(AV274,UnmetNeedsMax100,0)</f>
        <v>55</v>
      </c>
      <c r="AY274" s="28">
        <f>IF(PERCENTRANK(UnmetNeedsMuliplic,AU274)&lt;0.95,AU274, PERCENTILE(UnmetNeedsMuliplic,0.95))</f>
        <v>29586.936840385668</v>
      </c>
      <c r="AZ274" s="28">
        <f xml:space="preserve"> 100 *AY274 / MAX(NeedsWinsor5High)</f>
        <v>57.711834527752188</v>
      </c>
      <c r="BA274" s="28">
        <v>0.36721229553222656</v>
      </c>
      <c r="BC274" s="34">
        <v>13966</v>
      </c>
      <c r="BD274" s="35">
        <v>2306.99853515625</v>
      </c>
      <c r="BE274" s="35">
        <v>12.273808479309082</v>
      </c>
      <c r="BF274" s="33">
        <v>101</v>
      </c>
    </row>
    <row r="275" spans="1:58">
      <c r="A275" s="7">
        <v>274</v>
      </c>
      <c r="C275" s="11" t="s">
        <v>5</v>
      </c>
      <c r="D275" s="11" t="s">
        <v>9</v>
      </c>
      <c r="E275" s="11" t="s">
        <v>13</v>
      </c>
      <c r="F275" s="11" t="s">
        <v>25</v>
      </c>
      <c r="G275" s="11" t="s">
        <v>42</v>
      </c>
      <c r="H275" s="15" t="s">
        <v>313</v>
      </c>
      <c r="I275" s="11" t="s">
        <v>712</v>
      </c>
      <c r="J275" s="11">
        <v>82609000</v>
      </c>
      <c r="K275" s="11">
        <v>82609</v>
      </c>
      <c r="L275" s="12">
        <v>47037</v>
      </c>
      <c r="M275" s="12">
        <v>48938.84765625</v>
      </c>
      <c r="N275" s="13">
        <v>36.232999999999997</v>
      </c>
      <c r="P275" s="20">
        <v>54563</v>
      </c>
      <c r="Q275" s="20">
        <v>46037</v>
      </c>
      <c r="R275" s="20">
        <v>10008</v>
      </c>
      <c r="S275" s="20">
        <v>10008</v>
      </c>
      <c r="T275" s="20">
        <v>1601</v>
      </c>
      <c r="U275" s="20">
        <v>1601</v>
      </c>
      <c r="V275" s="21">
        <v>4.0492275729775429E-3</v>
      </c>
      <c r="W275" s="21">
        <v>8.9480197057127953E-3</v>
      </c>
      <c r="X275" s="21">
        <v>1.8609944730997086E-2</v>
      </c>
      <c r="Y275" s="21">
        <v>2.8728207107633352E-3</v>
      </c>
      <c r="Z275" s="51">
        <f>bv_affected*V275+bv_idpcumul*W275+bv_htotalimput*X275+bv_hpartialimput*Y275</f>
        <v>7.8398855632403862E-3</v>
      </c>
      <c r="AA275" s="51">
        <f>100 * Z275 / MAX(magnitudescore)</f>
        <v>18.232864779961332</v>
      </c>
      <c r="AC275" s="23">
        <v>1.1149200201034546</v>
      </c>
      <c r="AD275" s="23">
        <v>0.94070464372634888</v>
      </c>
      <c r="AE275" s="23">
        <v>0.97870999574661255</v>
      </c>
      <c r="AF275" s="23">
        <v>1</v>
      </c>
      <c r="AG275" s="23">
        <v>0.97870999574661255</v>
      </c>
      <c r="AH275" s="23">
        <v>3.3102002926170826E-3</v>
      </c>
      <c r="AI275" s="23">
        <v>7.0538357831537724E-3</v>
      </c>
      <c r="AJ275" s="23">
        <v>6.4400201663374901E-3</v>
      </c>
      <c r="AK275" s="76">
        <f>bv_rimputAffect*AH275+bv_ratioIDP*AI275+bv_rimputDamaged*AJ275</f>
        <v>5.8409291891846809E-3</v>
      </c>
      <c r="AL275" s="76">
        <f>100 * AK275 / MAX(intensityscore)</f>
        <v>88.686505586715768</v>
      </c>
      <c r="AN275" s="25">
        <v>0.36620000004768372</v>
      </c>
      <c r="AO275" s="25">
        <v>2.8465683571994305E-3</v>
      </c>
      <c r="AP275" s="25">
        <v>9.8882912701696313</v>
      </c>
      <c r="AQ275" s="25">
        <v>2.7659081388264894E-3</v>
      </c>
      <c r="AR275" s="80">
        <f>bv_poverty*AO275+bv_TotalUW_Pc*AQ275</f>
        <v>2.8129653102252636E-3</v>
      </c>
      <c r="AS275" s="80">
        <f xml:space="preserve"> 100 * AR275 / MAX(preexistscore)</f>
        <v>41.835393635161751</v>
      </c>
      <c r="AU275" s="78">
        <f>AA275*AL275*AS275</f>
        <v>67648.210711171196</v>
      </c>
      <c r="AV275" s="78">
        <f>100 * AU275 / MAX(UnmetNeedsMuliplic)</f>
        <v>22.982252755172109</v>
      </c>
      <c r="AW275" s="28">
        <f>IF(AV275&gt;0,LOG10(AV275),"")</f>
        <v>1.3613925966407188</v>
      </c>
      <c r="AX275" s="29">
        <f>RANK(AV275,UnmetNeedsMax100,0)</f>
        <v>11</v>
      </c>
      <c r="AY275" s="28">
        <f>IF(PERCENTRANK(UnmetNeedsMuliplic,AU275)&lt;0.95,AU275, PERCENTILE(UnmetNeedsMuliplic,0.95))</f>
        <v>50468.394043135369</v>
      </c>
      <c r="AZ275" s="28">
        <f xml:space="preserve"> 100 *AY275 / MAX(NeedsWinsor5High)</f>
        <v>98.442891253383848</v>
      </c>
      <c r="BA275" s="28">
        <v>0.94070053100585938</v>
      </c>
      <c r="BC275" s="34">
        <v>54563</v>
      </c>
      <c r="BD275" s="35">
        <v>18796.109375</v>
      </c>
      <c r="BE275" s="35">
        <v>100</v>
      </c>
      <c r="BF275" s="33">
        <v>1</v>
      </c>
    </row>
    <row r="276" spans="1:58">
      <c r="A276" s="7">
        <v>275</v>
      </c>
      <c r="C276" s="11" t="s">
        <v>5</v>
      </c>
      <c r="D276" s="11" t="s">
        <v>9</v>
      </c>
      <c r="E276" s="11" t="s">
        <v>13</v>
      </c>
      <c r="F276" s="11" t="s">
        <v>25</v>
      </c>
      <c r="G276" s="11" t="s">
        <v>42</v>
      </c>
      <c r="H276" s="15" t="s">
        <v>314</v>
      </c>
      <c r="I276" s="11" t="s">
        <v>713</v>
      </c>
      <c r="J276" s="11">
        <v>82610000</v>
      </c>
      <c r="K276" s="11">
        <v>82610</v>
      </c>
      <c r="L276" s="12">
        <v>8070</v>
      </c>
      <c r="M276" s="12">
        <v>8396.294921875</v>
      </c>
      <c r="N276" s="13">
        <v>29.132000000000001</v>
      </c>
      <c r="P276" s="20">
        <v>9361</v>
      </c>
      <c r="Q276" s="20">
        <v>7613</v>
      </c>
      <c r="R276" s="20">
        <v>1655</v>
      </c>
      <c r="S276" s="20">
        <v>1655</v>
      </c>
      <c r="T276" s="20">
        <v>337</v>
      </c>
      <c r="U276" s="20">
        <v>337</v>
      </c>
      <c r="V276" s="21">
        <v>6.9469824666157365E-4</v>
      </c>
      <c r="W276" s="21">
        <v>1.4797070762142539E-3</v>
      </c>
      <c r="X276" s="21">
        <v>3.0774837359786034E-3</v>
      </c>
      <c r="Y276" s="21">
        <v>6.04709901381284E-4</v>
      </c>
      <c r="Z276" s="51">
        <f>bv_affected*V276+bv_idpcumul*W276+bv_htotalimput*X276+bv_hpartialimput*Y276</f>
        <v>1.3395525607047603E-3</v>
      </c>
      <c r="AA276" s="51">
        <f>100 * Z276 / MAX(magnitudescore)</f>
        <v>3.1153363793343365</v>
      </c>
      <c r="AC276" s="23">
        <v>1.1148999929428101</v>
      </c>
      <c r="AD276" s="23">
        <v>0.90670943260192871</v>
      </c>
      <c r="AE276" s="23">
        <v>0.9788699746131897</v>
      </c>
      <c r="AF276" s="23">
        <v>1</v>
      </c>
      <c r="AG276" s="23">
        <v>0.9788699746131897</v>
      </c>
      <c r="AH276" s="23">
        <v>3.3102002926170826E-3</v>
      </c>
      <c r="AI276" s="23">
        <v>6.798923946917057E-3</v>
      </c>
      <c r="AJ276" s="23">
        <v>6.4410725608468056E-3</v>
      </c>
      <c r="AK276" s="76">
        <f>bv_rimputAffect*AH276+bv_ratioIDP*AI276+bv_rimputDamaged*AJ276</f>
        <v>5.7550663842819635E-3</v>
      </c>
      <c r="AL276" s="76">
        <f>100 * AK276 / MAX(intensityscore)</f>
        <v>87.382796556858679</v>
      </c>
      <c r="AN276" s="25">
        <v>0.39664998650550842</v>
      </c>
      <c r="AO276" s="25">
        <v>3.0832639895379543E-3</v>
      </c>
      <c r="AP276" s="25">
        <v>15.809768637532134</v>
      </c>
      <c r="AQ276" s="25">
        <v>4.4222371652722359E-3</v>
      </c>
      <c r="AR276" s="80">
        <f>bv_poverty*AO276+bv_TotalUW_Pc*AQ276</f>
        <v>3.6410802145488562E-3</v>
      </c>
      <c r="AS276" s="80">
        <f xml:space="preserve"> 100 * AR276 / MAX(preexistscore)</f>
        <v>54.15140509523463</v>
      </c>
      <c r="AU276" s="78">
        <f>AA276*AL276*AS276</f>
        <v>14741.463997586601</v>
      </c>
      <c r="AV276" s="78">
        <f>100 * AU276 / MAX(UnmetNeedsMuliplic)</f>
        <v>5.0081450493983004</v>
      </c>
      <c r="AW276" s="28">
        <f>IF(AV276&gt;0,LOG10(AV276),"")</f>
        <v>0.69967689872494432</v>
      </c>
      <c r="AX276" s="29">
        <f>RANK(AV276,UnmetNeedsMax100,0)</f>
        <v>108</v>
      </c>
      <c r="AY276" s="28">
        <f>IF(PERCENTRANK(UnmetNeedsMuliplic,AU276)&lt;0.95,AU276, PERCENTILE(UnmetNeedsMuliplic,0.95))</f>
        <v>14741.463997586601</v>
      </c>
      <c r="AZ276" s="28">
        <f xml:space="preserve"> 100 *AY276 / MAX(NeedsWinsor5High)</f>
        <v>28.754478218382694</v>
      </c>
      <c r="BA276" s="28">
        <v>0.90670943260192871</v>
      </c>
      <c r="BC276" s="34">
        <v>9361</v>
      </c>
      <c r="BD276" s="35">
        <v>3366.64892578125</v>
      </c>
      <c r="BE276" s="35">
        <v>17.911413192749023</v>
      </c>
      <c r="BF276" s="33">
        <v>84</v>
      </c>
    </row>
    <row r="277" spans="1:58">
      <c r="A277" s="7">
        <v>276</v>
      </c>
      <c r="C277" s="11" t="s">
        <v>5</v>
      </c>
      <c r="D277" s="11" t="s">
        <v>9</v>
      </c>
      <c r="E277" s="11" t="s">
        <v>13</v>
      </c>
      <c r="F277" s="11" t="s">
        <v>25</v>
      </c>
      <c r="G277" s="11" t="s">
        <v>42</v>
      </c>
      <c r="H277" s="15" t="s">
        <v>315</v>
      </c>
      <c r="I277" s="11" t="s">
        <v>714</v>
      </c>
      <c r="J277" s="11">
        <v>82611000</v>
      </c>
      <c r="K277" s="11">
        <v>82611</v>
      </c>
      <c r="L277" s="12">
        <v>7397</v>
      </c>
      <c r="M277" s="12">
        <v>7696.0830078125</v>
      </c>
      <c r="N277" s="13">
        <v>135.25899999999999</v>
      </c>
      <c r="P277" s="20">
        <v>8581</v>
      </c>
      <c r="Q277" s="20">
        <v>7613</v>
      </c>
      <c r="R277" s="20">
        <v>0</v>
      </c>
      <c r="S277" s="20">
        <v>0</v>
      </c>
      <c r="T277" s="20">
        <v>0</v>
      </c>
      <c r="U277" s="20">
        <v>0</v>
      </c>
      <c r="V277" s="21">
        <v>6.3681288156658411E-4</v>
      </c>
      <c r="W277" s="21">
        <v>1.4797070762142539E-3</v>
      </c>
      <c r="X277" s="21">
        <v>0</v>
      </c>
      <c r="Y277" s="21">
        <v>0</v>
      </c>
      <c r="Z277" s="51">
        <f>bv_affected*V277+bv_idpcumul*W277+bv_htotalimput*X277+bv_hpartialimput*Y277</f>
        <v>4.6354688582941894E-4</v>
      </c>
      <c r="AA277" s="51">
        <f>100 * Z277 / MAX(magnitudescore)</f>
        <v>1.0780498797238403</v>
      </c>
      <c r="AC277" s="23">
        <v>1.1149799823760986</v>
      </c>
      <c r="AD277" s="23">
        <v>0.9892045259475708</v>
      </c>
      <c r="AE277" s="23">
        <v>0</v>
      </c>
      <c r="AF277" s="23">
        <v>1</v>
      </c>
      <c r="AG277" s="23">
        <v>0</v>
      </c>
      <c r="AH277" s="23">
        <v>3.3102002926170826E-3</v>
      </c>
      <c r="AI277" s="23">
        <v>7.4175097979605198E-3</v>
      </c>
      <c r="AJ277" s="23">
        <v>0</v>
      </c>
      <c r="AK277" s="76">
        <f>bv_rimputAffect*AH277+bv_ratioIDP*AI277+bv_rimputDamaged*AJ277</f>
        <v>3.3641967020463198E-3</v>
      </c>
      <c r="AL277" s="76">
        <f>100 * AK277 / MAX(intensityscore)</f>
        <v>51.080716774189966</v>
      </c>
      <c r="AN277" s="25">
        <v>0.58754998445510864</v>
      </c>
      <c r="AO277" s="25">
        <v>4.5671798288822174E-3</v>
      </c>
      <c r="AP277" s="25">
        <v>24.969400244798042</v>
      </c>
      <c r="AQ277" s="25">
        <v>6.984327919781208E-3</v>
      </c>
      <c r="AR277" s="80">
        <f>bv_poverty*AO277+bv_TotalUW_Pc*AQ277</f>
        <v>5.5741637235507367E-3</v>
      </c>
      <c r="AS277" s="80">
        <f xml:space="preserve"> 100 * AR277 / MAX(preexistscore)</f>
        <v>82.900892063581637</v>
      </c>
      <c r="AU277" s="78">
        <f>AA277*AL277*AS277</f>
        <v>4565.1498954015688</v>
      </c>
      <c r="AV277" s="78">
        <f>100 * AU277 / MAX(UnmetNeedsMuliplic)</f>
        <v>1.5509268856987026</v>
      </c>
      <c r="AW277" s="28">
        <f>IF(AV277&gt;0,LOG10(AV277),"")</f>
        <v>0.1905913246440058</v>
      </c>
      <c r="AX277" s="29">
        <f>RANK(AV277,UnmetNeedsMax100,0)</f>
        <v>167</v>
      </c>
      <c r="AY277" s="28">
        <f>IF(PERCENTRANK(UnmetNeedsMuliplic,AU277)&lt;0.95,AU277, PERCENTILE(UnmetNeedsMuliplic,0.95))</f>
        <v>4565.1498954015688</v>
      </c>
      <c r="AZ277" s="28">
        <f xml:space="preserve"> 100 *AY277 / MAX(NeedsWinsor5High)</f>
        <v>8.9047128054898117</v>
      </c>
      <c r="BA277" s="28">
        <v>9.9999997764825821E-3</v>
      </c>
      <c r="BC277" s="34">
        <v>8581</v>
      </c>
      <c r="BD277" s="35">
        <v>50.41766357421875</v>
      </c>
      <c r="BE277" s="35">
        <v>0.26823458075523376</v>
      </c>
      <c r="BF277" s="33">
        <v>296</v>
      </c>
    </row>
    <row r="278" spans="1:58">
      <c r="A278" s="7">
        <v>277</v>
      </c>
      <c r="C278" s="11" t="s">
        <v>5</v>
      </c>
      <c r="D278" s="11" t="s">
        <v>9</v>
      </c>
      <c r="E278" s="11" t="s">
        <v>13</v>
      </c>
      <c r="F278" s="11" t="s">
        <v>25</v>
      </c>
      <c r="G278" s="11" t="s">
        <v>42</v>
      </c>
      <c r="H278" s="15" t="s">
        <v>316</v>
      </c>
      <c r="I278" s="11" t="s">
        <v>715</v>
      </c>
      <c r="J278" s="11">
        <v>82612000</v>
      </c>
      <c r="K278" s="11">
        <v>82612</v>
      </c>
      <c r="L278" s="12">
        <v>11612</v>
      </c>
      <c r="M278" s="12">
        <v>12081.5078125</v>
      </c>
      <c r="N278" s="13">
        <v>16.204999999999998</v>
      </c>
      <c r="P278" s="20">
        <v>13470</v>
      </c>
      <c r="Q278" s="20">
        <v>13184</v>
      </c>
      <c r="R278" s="20">
        <v>2866</v>
      </c>
      <c r="S278" s="20">
        <v>2866</v>
      </c>
      <c r="T278" s="20">
        <v>0</v>
      </c>
      <c r="U278" s="20">
        <v>0</v>
      </c>
      <c r="V278" s="21">
        <v>9.9963520187884569E-4</v>
      </c>
      <c r="W278" s="21">
        <v>2.5625191628932953E-3</v>
      </c>
      <c r="X278" s="21">
        <v>5.3293467499315739E-3</v>
      </c>
      <c r="Y278" s="21">
        <v>0</v>
      </c>
      <c r="Z278" s="51">
        <f>bv_affected*V278+bv_idpcumul*W278+bv_htotalimput*X278+bv_hpartialimput*Y278</f>
        <v>1.9714217890403236E-3</v>
      </c>
      <c r="AA278" s="51">
        <f>100 * Z278 / MAX(magnitudescore)</f>
        <v>4.5848458646359376</v>
      </c>
      <c r="AC278" s="23">
        <v>1.1149300336837769</v>
      </c>
      <c r="AD278" s="23">
        <v>1.0912544727325439</v>
      </c>
      <c r="AE278" s="23">
        <v>0.97873997688293457</v>
      </c>
      <c r="AF278" s="23">
        <v>1</v>
      </c>
      <c r="AG278" s="23">
        <v>0.97873997688293457</v>
      </c>
      <c r="AH278" s="23">
        <v>3.3102002926170826E-3</v>
      </c>
      <c r="AI278" s="23">
        <v>8.1827277317643166E-3</v>
      </c>
      <c r="AJ278" s="23">
        <v>6.4402171410620213E-3</v>
      </c>
      <c r="AK278" s="76">
        <f>bv_rimputAffect*AH278+bv_ratioIDP*AI278+bv_rimputDamaged*AJ278</f>
        <v>6.2231386324856433E-3</v>
      </c>
      <c r="AL278" s="76">
        <f>100 * AK278 / MAX(intensityscore)</f>
        <v>94.489832220322484</v>
      </c>
      <c r="AN278" s="25">
        <v>0.4165399968624115</v>
      </c>
      <c r="AO278" s="25">
        <v>3.2378742471337318E-3</v>
      </c>
      <c r="AP278" s="25">
        <v>16.297468354430382</v>
      </c>
      <c r="AQ278" s="25">
        <v>4.5586545020341873E-3</v>
      </c>
      <c r="AR278" s="80">
        <f>bv_poverty*AO278+bv_TotalUW_Pc*AQ278</f>
        <v>3.7881113013252619E-3</v>
      </c>
      <c r="AS278" s="80">
        <f xml:space="preserve"> 100 * AR278 / MAX(preexistscore)</f>
        <v>56.338102303883808</v>
      </c>
      <c r="AU278" s="78">
        <f>AA278*AL278*AS278</f>
        <v>24406.866849509472</v>
      </c>
      <c r="AV278" s="78">
        <f>100 * AU278 / MAX(UnmetNeedsMuliplic)</f>
        <v>8.291790381450971</v>
      </c>
      <c r="AW278" s="28">
        <f>IF(AV278&gt;0,LOG10(AV278),"")</f>
        <v>0.91864831448672346</v>
      </c>
      <c r="AX278" s="29">
        <f>RANK(AV278,UnmetNeedsMax100,0)</f>
        <v>69</v>
      </c>
      <c r="AY278" s="28">
        <f>IF(PERCENTRANK(UnmetNeedsMuliplic,AU278)&lt;0.95,AU278, PERCENTILE(UnmetNeedsMuliplic,0.95))</f>
        <v>24406.866849509472</v>
      </c>
      <c r="AZ278" s="28">
        <f xml:space="preserve"> 100 *AY278 / MAX(NeedsWinsor5High)</f>
        <v>47.607667821736229</v>
      </c>
      <c r="BA278" s="28">
        <v>0.99000000953674316</v>
      </c>
      <c r="BC278" s="34">
        <v>13470</v>
      </c>
      <c r="BD278" s="35">
        <v>5554.68603515625</v>
      </c>
      <c r="BE278" s="35">
        <v>29.552316665649414</v>
      </c>
      <c r="BF278" s="33">
        <v>45</v>
      </c>
    </row>
    <row r="279" spans="1:58">
      <c r="A279" s="7">
        <v>278</v>
      </c>
      <c r="C279" s="11" t="s">
        <v>5</v>
      </c>
      <c r="D279" s="11" t="s">
        <v>9</v>
      </c>
      <c r="E279" s="11" t="s">
        <v>13</v>
      </c>
      <c r="F279" s="11" t="s">
        <v>25</v>
      </c>
      <c r="G279" s="11" t="s">
        <v>42</v>
      </c>
      <c r="H279" s="15" t="s">
        <v>317</v>
      </c>
      <c r="I279" s="11" t="s">
        <v>716</v>
      </c>
      <c r="J279" s="11">
        <v>82613000</v>
      </c>
      <c r="K279" s="11">
        <v>82613</v>
      </c>
      <c r="L279" s="12">
        <v>19101</v>
      </c>
      <c r="M279" s="12">
        <v>19873.310546875</v>
      </c>
      <c r="N279" s="13">
        <v>31.821999999999999</v>
      </c>
      <c r="P279" s="20">
        <v>22157</v>
      </c>
      <c r="Q279" s="20">
        <v>7696</v>
      </c>
      <c r="R279" s="20">
        <v>673</v>
      </c>
      <c r="S279" s="20">
        <v>673</v>
      </c>
      <c r="T279" s="20">
        <v>3391</v>
      </c>
      <c r="U279" s="20">
        <v>3391</v>
      </c>
      <c r="V279" s="21">
        <v>1.6443146159872413E-3</v>
      </c>
      <c r="W279" s="21">
        <v>1.4958394458517432E-3</v>
      </c>
      <c r="X279" s="21">
        <v>1.251448062248528E-3</v>
      </c>
      <c r="Y279" s="21">
        <v>6.0847816057503223E-3</v>
      </c>
      <c r="Z279" s="51">
        <f>bv_affected*V279+bv_idpcumul*W279+bv_htotalimput*X279+bv_hpartialimput*Y279</f>
        <v>2.7133710000780409E-3</v>
      </c>
      <c r="AA279" s="51">
        <f>100 * Z279 / MAX(magnitudescore)</f>
        <v>6.3103633520185411</v>
      </c>
      <c r="AC279" s="23">
        <v>1.1149100065231323</v>
      </c>
      <c r="AD279" s="23">
        <v>0.3872530460357666</v>
      </c>
      <c r="AE279" s="23">
        <v>0.84372001886367798</v>
      </c>
      <c r="AF279" s="23">
        <v>1</v>
      </c>
      <c r="AG279" s="23">
        <v>0.84372001886367798</v>
      </c>
      <c r="AH279" s="23">
        <v>3.3102002926170826E-3</v>
      </c>
      <c r="AI279" s="23">
        <v>2.9038011562079191E-3</v>
      </c>
      <c r="AJ279" s="23">
        <v>5.5517707951366901E-3</v>
      </c>
      <c r="AK279" s="76">
        <f>bv_rimputAffect*AH279+bv_ratioIDP*AI279+bv_rimputDamaged*AJ279</f>
        <v>4.077556196809746E-3</v>
      </c>
      <c r="AL279" s="76">
        <f>100 * AK279 / MAX(intensityscore)</f>
        <v>61.912103145868336</v>
      </c>
      <c r="AN279" s="25">
        <v>0.4335399866104126</v>
      </c>
      <c r="AO279" s="25">
        <v>3.3700196072459221E-3</v>
      </c>
      <c r="AP279" s="25">
        <v>5.9234731420161886</v>
      </c>
      <c r="AQ279" s="25">
        <v>1.6568871214985847E-3</v>
      </c>
      <c r="AR279" s="80">
        <f>bv_poverty*AO279+bv_TotalUW_Pc*AQ279</f>
        <v>2.6563286136835817E-3</v>
      </c>
      <c r="AS279" s="80">
        <f xml:space="preserve"> 100 * AR279 / MAX(preexistscore)</f>
        <v>39.505838473669947</v>
      </c>
      <c r="AU279" s="78">
        <f>AA279*AL279*AS279</f>
        <v>15434.451756977252</v>
      </c>
      <c r="AV279" s="78">
        <f>100 * AU279 / MAX(UnmetNeedsMuliplic)</f>
        <v>5.2435750729735773</v>
      </c>
      <c r="AW279" s="28">
        <f>IF(AV279&gt;0,LOG10(AV279),"")</f>
        <v>0.719627490237713</v>
      </c>
      <c r="AX279" s="29">
        <f>RANK(AV279,UnmetNeedsMax100,0)</f>
        <v>104</v>
      </c>
      <c r="AY279" s="28">
        <f>IF(PERCENTRANK(UnmetNeedsMuliplic,AU279)&lt;0.95,AU279, PERCENTILE(UnmetNeedsMuliplic,0.95))</f>
        <v>15434.451756977252</v>
      </c>
      <c r="AZ279" s="28">
        <f xml:space="preserve"> 100 *AY279 / MAX(NeedsWinsor5High)</f>
        <v>30.106209731363126</v>
      </c>
      <c r="BA279" s="28">
        <v>0.15577676892280579</v>
      </c>
      <c r="BC279" s="34">
        <v>22157</v>
      </c>
      <c r="BD279" s="35">
        <v>1496.3831787109375</v>
      </c>
      <c r="BE279" s="35">
        <v>7.9611325263977051</v>
      </c>
      <c r="BF279" s="33">
        <v>120</v>
      </c>
    </row>
    <row r="280" spans="1:58">
      <c r="A280" s="7">
        <v>279</v>
      </c>
      <c r="C280" s="11" t="s">
        <v>5</v>
      </c>
      <c r="D280" s="11" t="s">
        <v>9</v>
      </c>
      <c r="E280" s="11" t="s">
        <v>13</v>
      </c>
      <c r="F280" s="11" t="s">
        <v>25</v>
      </c>
      <c r="G280" s="11" t="s">
        <v>42</v>
      </c>
      <c r="H280" s="15" t="s">
        <v>318</v>
      </c>
      <c r="I280" s="11" t="s">
        <v>717</v>
      </c>
      <c r="J280" s="11">
        <v>82614000</v>
      </c>
      <c r="K280" s="11">
        <v>82614</v>
      </c>
      <c r="L280" s="12">
        <v>4781</v>
      </c>
      <c r="M280" s="12">
        <v>4974.31005859375</v>
      </c>
      <c r="N280" s="13">
        <v>116.31100000000001</v>
      </c>
      <c r="P280" s="20">
        <v>5546</v>
      </c>
      <c r="Q280" s="20">
        <v>0</v>
      </c>
      <c r="R280" s="20">
        <v>0</v>
      </c>
      <c r="S280" s="20">
        <v>0</v>
      </c>
      <c r="T280" s="20">
        <v>7</v>
      </c>
      <c r="U280" s="20">
        <v>7</v>
      </c>
      <c r="V280" s="21">
        <v>4.1157958912663162E-4</v>
      </c>
      <c r="W280" s="21">
        <v>0</v>
      </c>
      <c r="X280" s="21">
        <v>0</v>
      </c>
      <c r="Y280" s="21">
        <v>1.2560740287881345E-5</v>
      </c>
      <c r="Z280" s="51">
        <f>bv_affected*V280+bv_idpcumul*W280+bv_htotalimput*X280+bv_hpartialimput*Y280</f>
        <v>1.4389935482540751E-4</v>
      </c>
      <c r="AA280" s="51">
        <f>100 * Z280 / MAX(magnitudescore)</f>
        <v>0.33466017549507487</v>
      </c>
      <c r="AC280" s="23">
        <v>1.1149300336837769</v>
      </c>
      <c r="AD280" s="23">
        <v>0</v>
      </c>
      <c r="AE280" s="23">
        <v>5.8100000023841858E-3</v>
      </c>
      <c r="AF280" s="23">
        <v>1</v>
      </c>
      <c r="AG280" s="23">
        <v>5.8100000023841858E-3</v>
      </c>
      <c r="AH280" s="23">
        <v>3.3102002926170826E-3</v>
      </c>
      <c r="AI280" s="23">
        <v>0</v>
      </c>
      <c r="AJ280" s="23">
        <v>3.8230442441999912E-5</v>
      </c>
      <c r="AK280" s="76">
        <f>bv_rimputAffect*AH280+bv_ratioIDP*AI280+bv_rimputDamaged*AJ280</f>
        <v>8.6880326505051921E-4</v>
      </c>
      <c r="AL280" s="76">
        <f>100 * AK280 / MAX(intensityscore)</f>
        <v>13.191587010219367</v>
      </c>
      <c r="AN280" s="25">
        <v>0.56317001581192017</v>
      </c>
      <c r="AO280" s="25">
        <v>4.3776677921414375E-3</v>
      </c>
      <c r="AP280" s="25">
        <v>11.800302571860817</v>
      </c>
      <c r="AQ280" s="25">
        <v>3.3007273450493813E-3</v>
      </c>
      <c r="AR280" s="80">
        <f>bv_poverty*AO280+bv_TotalUW_Pc*AQ280</f>
        <v>3.929014401882887E-3</v>
      </c>
      <c r="AS280" s="80">
        <f xml:space="preserve"> 100 * AR280 / MAX(preexistscore)</f>
        <v>58.433661980647464</v>
      </c>
      <c r="AU280" s="78">
        <f>AA280*AL280*AS280</f>
        <v>257.96701882205053</v>
      </c>
      <c r="AV280" s="78">
        <f>100 * AU280 / MAX(UnmetNeedsMuliplic)</f>
        <v>8.7639616284596961E-2</v>
      </c>
      <c r="AW280" s="28">
        <f>IF(AV280&gt;0,LOG10(AV280),"")</f>
        <v>-1.0572995325929271</v>
      </c>
      <c r="AX280" s="29">
        <f>RANK(AV280,UnmetNeedsMax100,0)</f>
        <v>338</v>
      </c>
      <c r="AY280" s="28">
        <f>IF(PERCENTRANK(UnmetNeedsMuliplic,AU280)&lt;0.95,AU280, PERCENTILE(UnmetNeedsMuliplic,0.95))</f>
        <v>257.96701882205053</v>
      </c>
      <c r="AZ280" s="28">
        <f xml:space="preserve"> 100 *AY280 / MAX(NeedsWinsor5High)</f>
        <v>0.50318659157558299</v>
      </c>
      <c r="BA280" s="28">
        <v>9.9999997764825821E-3</v>
      </c>
      <c r="BC280" s="34">
        <v>5546</v>
      </c>
      <c r="BD280" s="35">
        <v>31.233407974243164</v>
      </c>
      <c r="BE280" s="35">
        <v>0.16616953909397125</v>
      </c>
      <c r="BF280" s="33">
        <v>323</v>
      </c>
    </row>
    <row r="281" spans="1:58">
      <c r="A281" s="7">
        <v>280</v>
      </c>
      <c r="C281" s="11" t="s">
        <v>5</v>
      </c>
      <c r="D281" s="11" t="s">
        <v>9</v>
      </c>
      <c r="E281" s="11" t="s">
        <v>13</v>
      </c>
      <c r="F281" s="11" t="s">
        <v>25</v>
      </c>
      <c r="G281" s="11" t="s">
        <v>42</v>
      </c>
      <c r="H281" s="15" t="s">
        <v>319</v>
      </c>
      <c r="I281" s="11" t="s">
        <v>718</v>
      </c>
      <c r="J281" s="11">
        <v>82615000</v>
      </c>
      <c r="K281" s="11">
        <v>82615</v>
      </c>
      <c r="L281" s="12">
        <v>13614</v>
      </c>
      <c r="M281" s="12">
        <v>14164.455078125</v>
      </c>
      <c r="N281" s="13">
        <v>42.616999999999997</v>
      </c>
      <c r="P281" s="20">
        <v>15792</v>
      </c>
      <c r="Q281" s="20">
        <v>8142</v>
      </c>
      <c r="R281" s="20">
        <v>1770</v>
      </c>
      <c r="S281" s="20">
        <v>1770</v>
      </c>
      <c r="T281" s="20">
        <v>406</v>
      </c>
      <c r="U281" s="20">
        <v>406</v>
      </c>
      <c r="V281" s="21">
        <v>1.1719553731381893E-3</v>
      </c>
      <c r="W281" s="21">
        <v>1.5825266018509865E-3</v>
      </c>
      <c r="X281" s="21">
        <v>3.2913270406424999E-3</v>
      </c>
      <c r="Y281" s="21">
        <v>7.2852295124903321E-4</v>
      </c>
      <c r="Z281" s="51">
        <f>bv_affected*V281+bv_idpcumul*W281+bv_htotalimput*X281+bv_hpartialimput*Y281</f>
        <v>1.6009133742132691E-3</v>
      </c>
      <c r="AA281" s="51">
        <f>100 * Z281 / MAX(magnitudescore)</f>
        <v>3.7231713194035017</v>
      </c>
      <c r="AC281" s="23">
        <v>1.1148999929428101</v>
      </c>
      <c r="AD281" s="23">
        <v>0.57481914758682251</v>
      </c>
      <c r="AE281" s="23">
        <v>0.63384002447128296</v>
      </c>
      <c r="AF281" s="23">
        <v>1</v>
      </c>
      <c r="AG281" s="23">
        <v>0.63384002447128296</v>
      </c>
      <c r="AH281" s="23">
        <v>3.3102002926170826E-3</v>
      </c>
      <c r="AI281" s="23">
        <v>4.3102581985294819E-3</v>
      </c>
      <c r="AJ281" s="23">
        <v>4.1707372292876244E-3</v>
      </c>
      <c r="AK281" s="76">
        <f>bv_rimputAffect*AH281+bv_ratioIDP*AI281+bv_rimputDamaged*AJ281</f>
        <v>3.9961186551023273E-3</v>
      </c>
      <c r="AL281" s="76">
        <f>100 * AK281 / MAX(intensityscore)</f>
        <v>60.675585673446875</v>
      </c>
      <c r="AN281" s="25">
        <v>0.34033998847007751</v>
      </c>
      <c r="AO281" s="25">
        <v>2.6455516926944256E-3</v>
      </c>
      <c r="AP281" s="25">
        <v>9.5751854349291978</v>
      </c>
      <c r="AQ281" s="25">
        <v>2.6783277280628681E-3</v>
      </c>
      <c r="AR281" s="80">
        <f>bv_poverty*AO281+bv_TotalUW_Pc*AQ281</f>
        <v>2.6592061890289187E-3</v>
      </c>
      <c r="AS281" s="80">
        <f xml:space="preserve"> 100 * AR281 / MAX(preexistscore)</f>
        <v>39.548634770108237</v>
      </c>
      <c r="AU281" s="78">
        <f>AA281*AL281*AS281</f>
        <v>8934.2580814518333</v>
      </c>
      <c r="AV281" s="78">
        <f>100 * AU281 / MAX(UnmetNeedsMuliplic)</f>
        <v>3.0352521559592067</v>
      </c>
      <c r="AW281" s="28">
        <f>IF(AV281&gt;0,LOG10(AV281),"")</f>
        <v>0.48219477626555129</v>
      </c>
      <c r="AX281" s="29">
        <f>RANK(AV281,UnmetNeedsMax100,0)</f>
        <v>140</v>
      </c>
      <c r="AY281" s="28">
        <f>IF(PERCENTRANK(UnmetNeedsMuliplic,AU281)&lt;0.95,AU281, PERCENTILE(UnmetNeedsMuliplic,0.95))</f>
        <v>8934.2580814518333</v>
      </c>
      <c r="AZ281" s="28">
        <f xml:space="preserve"> 100 *AY281 / MAX(NeedsWinsor5High)</f>
        <v>17.427029597777715</v>
      </c>
      <c r="BA281" s="28">
        <v>0.57481914758682251</v>
      </c>
      <c r="BC281" s="34">
        <v>15792</v>
      </c>
      <c r="BD281" s="35">
        <v>3089.451171875</v>
      </c>
      <c r="BE281" s="35">
        <v>16.436653137207031</v>
      </c>
      <c r="BF281" s="33">
        <v>89</v>
      </c>
    </row>
    <row r="282" spans="1:58">
      <c r="A282" s="7">
        <v>281</v>
      </c>
      <c r="C282" s="11" t="s">
        <v>5</v>
      </c>
      <c r="D282" s="11" t="s">
        <v>9</v>
      </c>
      <c r="E282" s="11" t="s">
        <v>13</v>
      </c>
      <c r="F282" s="11" t="s">
        <v>25</v>
      </c>
      <c r="G282" s="11" t="s">
        <v>42</v>
      </c>
      <c r="H282" s="15" t="s">
        <v>320</v>
      </c>
      <c r="I282" s="11" t="s">
        <v>719</v>
      </c>
      <c r="J282" s="11">
        <v>82616000</v>
      </c>
      <c r="K282" s="11">
        <v>82616</v>
      </c>
      <c r="L282" s="12">
        <v>5369</v>
      </c>
      <c r="M282" s="12">
        <v>5586.0849609375</v>
      </c>
      <c r="N282" s="13">
        <v>3.891</v>
      </c>
      <c r="P282" s="20">
        <v>6228</v>
      </c>
      <c r="Q282" s="20">
        <v>5253</v>
      </c>
      <c r="R282" s="20">
        <v>1142</v>
      </c>
      <c r="S282" s="20">
        <v>1142</v>
      </c>
      <c r="T282" s="20">
        <v>183</v>
      </c>
      <c r="U282" s="20">
        <v>183</v>
      </c>
      <c r="V282" s="21">
        <v>4.6219213982112706E-4</v>
      </c>
      <c r="W282" s="21">
        <v>1.0210036998614669E-3</v>
      </c>
      <c r="X282" s="21">
        <v>2.1235567983239889E-3</v>
      </c>
      <c r="Y282" s="21">
        <v>3.2837362959980965E-4</v>
      </c>
      <c r="Z282" s="51">
        <f>bv_affected*V282+bv_idpcumul*W282+bv_htotalimput*X282+bv_hpartialimput*Y282</f>
        <v>8.9478890933969522E-4</v>
      </c>
      <c r="AA282" s="51">
        <f>100 * Z282 / MAX(magnitudescore)</f>
        <v>2.0809698125053493</v>
      </c>
      <c r="AC282" s="23">
        <v>1.1149100065231323</v>
      </c>
      <c r="AD282" s="23">
        <v>0.94037240743637085</v>
      </c>
      <c r="AE282" s="23">
        <v>0.97864001989364624</v>
      </c>
      <c r="AF282" s="23">
        <v>1</v>
      </c>
      <c r="AG282" s="23">
        <v>0.97864001989364624</v>
      </c>
      <c r="AH282" s="23">
        <v>3.3102002926170826E-3</v>
      </c>
      <c r="AI282" s="23">
        <v>7.0513444952666759E-3</v>
      </c>
      <c r="AJ282" s="23">
        <v>6.4395596273243427E-3</v>
      </c>
      <c r="AK282" s="76">
        <f>bv_rimputAffect*AH282+bv_ratioIDP*AI282+bv_rimputDamaged*AJ282</f>
        <v>5.8398999686352909E-3</v>
      </c>
      <c r="AL282" s="76">
        <f>100 * AK282 / MAX(intensityscore)</f>
        <v>88.670878283071602</v>
      </c>
      <c r="AN282" s="25">
        <v>0.39443999528884888</v>
      </c>
      <c r="AO282" s="25">
        <v>3.0660852789878845E-3</v>
      </c>
      <c r="AP282" s="25">
        <v>8.7601078167115904</v>
      </c>
      <c r="AQ282" s="25">
        <v>2.4503378663212061E-3</v>
      </c>
      <c r="AR282" s="80">
        <f>bv_poverty*AO282+bv_TotalUW_Pc*AQ282</f>
        <v>2.8095649068709465E-3</v>
      </c>
      <c r="AS282" s="80">
        <f xml:space="preserve"> 100 * AR282 / MAX(preexistscore)</f>
        <v>41.784821659627937</v>
      </c>
      <c r="AU282" s="78">
        <f>AA282*AL282*AS282</f>
        <v>7710.1946670028628</v>
      </c>
      <c r="AV282" s="78">
        <f>100 * AU282 / MAX(UnmetNeedsMuliplic)</f>
        <v>2.619398809899018</v>
      </c>
      <c r="AW282" s="28">
        <f>IF(AV282&gt;0,LOG10(AV282),"")</f>
        <v>0.41820162586038628</v>
      </c>
      <c r="AX282" s="29">
        <f>RANK(AV282,UnmetNeedsMax100,0)</f>
        <v>148</v>
      </c>
      <c r="AY282" s="28">
        <f>IF(PERCENTRANK(UnmetNeedsMuliplic,AU282)&lt;0.95,AU282, PERCENTILE(UnmetNeedsMuliplic,0.95))</f>
        <v>7710.1946670028628</v>
      </c>
      <c r="AZ282" s="28">
        <f xml:space="preserve"> 100 *AY282 / MAX(NeedsWinsor5High)</f>
        <v>15.039389890184601</v>
      </c>
      <c r="BA282" s="28">
        <v>0.94040817022323608</v>
      </c>
      <c r="BC282" s="34">
        <v>6228</v>
      </c>
      <c r="BD282" s="35">
        <v>2310.1806640625</v>
      </c>
      <c r="BE282" s="35">
        <v>12.290738105773926</v>
      </c>
      <c r="BF282" s="33">
        <v>100</v>
      </c>
    </row>
    <row r="283" spans="1:58">
      <c r="A283" s="7">
        <v>282</v>
      </c>
      <c r="C283" s="11" t="s">
        <v>5</v>
      </c>
      <c r="D283" s="11" t="s">
        <v>9</v>
      </c>
      <c r="E283" s="11" t="s">
        <v>13</v>
      </c>
      <c r="F283" s="11" t="s">
        <v>25</v>
      </c>
      <c r="G283" s="11" t="s">
        <v>42</v>
      </c>
      <c r="H283" s="15" t="s">
        <v>321</v>
      </c>
      <c r="I283" s="11" t="s">
        <v>720</v>
      </c>
      <c r="J283" s="11">
        <v>82617000</v>
      </c>
      <c r="K283" s="11">
        <v>82617</v>
      </c>
      <c r="L283" s="12">
        <v>34760</v>
      </c>
      <c r="M283" s="12">
        <v>36165.453125</v>
      </c>
      <c r="N283" s="13">
        <v>121.511</v>
      </c>
      <c r="P283" s="20">
        <v>40322</v>
      </c>
      <c r="Q283" s="20">
        <v>20473</v>
      </c>
      <c r="R283" s="20">
        <v>0</v>
      </c>
      <c r="S283" s="20">
        <v>0</v>
      </c>
      <c r="T283" s="20">
        <v>0</v>
      </c>
      <c r="U283" s="20">
        <v>0</v>
      </c>
      <c r="V283" s="21">
        <v>2.9923750553280115E-3</v>
      </c>
      <c r="W283" s="21">
        <v>3.9792517200112343E-3</v>
      </c>
      <c r="X283" s="21">
        <v>0</v>
      </c>
      <c r="Y283" s="21">
        <v>0</v>
      </c>
      <c r="Z283" s="51">
        <f>bv_affected*V283+bv_idpcumul*W283+bv_htotalimput*X283+bv_hpartialimput*Y283</f>
        <v>1.6836456424323843E-3</v>
      </c>
      <c r="AA283" s="51">
        <f>100 * Z283 / MAX(magnitudescore)</f>
        <v>3.9155779874869507</v>
      </c>
      <c r="AC283" s="23">
        <v>1.1149300336837769</v>
      </c>
      <c r="AD283" s="23">
        <v>0.56609272956848145</v>
      </c>
      <c r="AE283" s="23">
        <v>0</v>
      </c>
      <c r="AF283" s="23">
        <v>1</v>
      </c>
      <c r="AG283" s="23">
        <v>0</v>
      </c>
      <c r="AH283" s="23">
        <v>3.3102002926170826E-3</v>
      </c>
      <c r="AI283" s="23">
        <v>4.2448234744369984E-3</v>
      </c>
      <c r="AJ283" s="23">
        <v>0</v>
      </c>
      <c r="AK283" s="76">
        <f>bv_rimputAffect*AH283+bv_ratioIDP*AI283+bv_rimputDamaged*AJ283</f>
        <v>2.2902423815336082E-3</v>
      </c>
      <c r="AL283" s="76">
        <f>100 * AK283 / MAX(intensityscore)</f>
        <v>34.774192116711077</v>
      </c>
      <c r="AN283" s="25">
        <v>0.43957999348640442</v>
      </c>
      <c r="AO283" s="25">
        <v>3.4169701393693686E-3</v>
      </c>
      <c r="AP283" s="25">
        <v>9.9871488892968614</v>
      </c>
      <c r="AQ283" s="25">
        <v>2.7935602702200413E-3</v>
      </c>
      <c r="AR283" s="80">
        <f>bv_poverty*AO283+bv_TotalUW_Pc*AQ283</f>
        <v>3.157257587881759E-3</v>
      </c>
      <c r="AS283" s="80">
        <f xml:space="preserve"> 100 * AR283 / MAX(preexistscore)</f>
        <v>46.955827544868384</v>
      </c>
      <c r="AU283" s="78">
        <f>AA283*AL283*AS283</f>
        <v>6393.5553073214387</v>
      </c>
      <c r="AV283" s="78">
        <f>100 * AU283 / MAX(UnmetNeedsMuliplic)</f>
        <v>2.1720944653569161</v>
      </c>
      <c r="AW283" s="28">
        <f>IF(AV283&gt;0,LOG10(AV283),"")</f>
        <v>0.3368787089882237</v>
      </c>
      <c r="AX283" s="29">
        <f>RANK(AV283,UnmetNeedsMax100,0)</f>
        <v>156</v>
      </c>
      <c r="AY283" s="28">
        <f>IF(PERCENTRANK(UnmetNeedsMuliplic,AU283)&lt;0.95,AU283, PERCENTILE(UnmetNeedsMuliplic,0.95))</f>
        <v>6393.5553073214387</v>
      </c>
      <c r="AZ283" s="28">
        <f xml:space="preserve"> 100 *AY283 / MAX(NeedsWinsor5High)</f>
        <v>12.471172934553671</v>
      </c>
      <c r="BA283" s="28">
        <v>9.9999997764825821E-3</v>
      </c>
      <c r="BC283" s="34">
        <v>40322</v>
      </c>
      <c r="BD283" s="35">
        <v>177.2474365234375</v>
      </c>
      <c r="BE283" s="35">
        <v>0.94300073385238647</v>
      </c>
      <c r="BF283" s="33">
        <v>186</v>
      </c>
    </row>
    <row r="284" spans="1:58">
      <c r="A284" s="7">
        <v>283</v>
      </c>
      <c r="C284" s="11" t="s">
        <v>5</v>
      </c>
      <c r="D284" s="11" t="s">
        <v>9</v>
      </c>
      <c r="E284" s="11" t="s">
        <v>13</v>
      </c>
      <c r="F284" s="11" t="s">
        <v>25</v>
      </c>
      <c r="G284" s="11" t="s">
        <v>42</v>
      </c>
      <c r="H284" s="15" t="s">
        <v>322</v>
      </c>
      <c r="I284" s="11" t="s">
        <v>721</v>
      </c>
      <c r="J284" s="11">
        <v>82618000</v>
      </c>
      <c r="K284" s="11">
        <v>82618</v>
      </c>
      <c r="L284" s="12">
        <v>13841</v>
      </c>
      <c r="M284" s="12">
        <v>14400.6337890625</v>
      </c>
      <c r="N284" s="13">
        <v>14.909000000000001</v>
      </c>
      <c r="P284" s="20">
        <v>16056</v>
      </c>
      <c r="Q284" s="20">
        <v>6909</v>
      </c>
      <c r="R284" s="20">
        <v>2538</v>
      </c>
      <c r="S284" s="20">
        <v>2538</v>
      </c>
      <c r="T284" s="20">
        <v>582</v>
      </c>
      <c r="U284" s="20">
        <v>582</v>
      </c>
      <c r="V284" s="21">
        <v>1.1915473733097315E-3</v>
      </c>
      <c r="W284" s="21">
        <v>1.3428735546767712E-3</v>
      </c>
      <c r="X284" s="21">
        <v>4.7194282524287701E-3</v>
      </c>
      <c r="Y284" s="21">
        <v>1.044335775077343E-3</v>
      </c>
      <c r="Z284" s="51">
        <f>bv_affected*V284+bv_idpcumul*W284+bv_htotalimput*X284+bv_hpartialimput*Y284</f>
        <v>1.9744587592547759E-3</v>
      </c>
      <c r="AA284" s="51">
        <f>100 * Z284 / MAX(magnitudescore)</f>
        <v>4.5919088079422172</v>
      </c>
      <c r="AC284" s="23">
        <v>1.1149499416351318</v>
      </c>
      <c r="AD284" s="23">
        <v>0.47977054119110107</v>
      </c>
      <c r="AE284" s="23">
        <v>0.89386999607086182</v>
      </c>
      <c r="AF284" s="23">
        <v>1</v>
      </c>
      <c r="AG284" s="23">
        <v>0.89386999607086182</v>
      </c>
      <c r="AH284" s="23">
        <v>3.3102002926170826E-3</v>
      </c>
      <c r="AI284" s="23">
        <v>3.5975398495793343E-3</v>
      </c>
      <c r="AJ284" s="23">
        <v>5.8817635290324688E-3</v>
      </c>
      <c r="AK284" s="76">
        <f>bv_rimputAffect*AH284+bv_ratioIDP*AI284+bv_rimputDamaged*AJ284</f>
        <v>4.4456048111896958E-3</v>
      </c>
      <c r="AL284" s="76">
        <f>100 * AK284 / MAX(intensityscore)</f>
        <v>67.500416997683175</v>
      </c>
      <c r="AN284" s="25">
        <v>0.44018000364303589</v>
      </c>
      <c r="AO284" s="25">
        <v>3.4216342028230429E-3</v>
      </c>
      <c r="AP284" s="25">
        <v>11.1328125</v>
      </c>
      <c r="AQ284" s="25">
        <v>3.1140199862420559E-3</v>
      </c>
      <c r="AR284" s="80">
        <f>bv_poverty*AO284+bv_TotalUW_Pc*AQ284</f>
        <v>3.2934821201954035E-3</v>
      </c>
      <c r="AS284" s="80">
        <f xml:space="preserve"> 100 * AR284 / MAX(preexistscore)</f>
        <v>48.981805935498002</v>
      </c>
      <c r="AU284" s="78">
        <f>AA284*AL284*AS284</f>
        <v>15182.192853141856</v>
      </c>
      <c r="AV284" s="78">
        <f>100 * AU284 / MAX(UnmetNeedsMuliplic)</f>
        <v>5.157874685236191</v>
      </c>
      <c r="AW284" s="28">
        <f>IF(AV284&gt;0,LOG10(AV284),"")</f>
        <v>0.71247078639215722</v>
      </c>
      <c r="AX284" s="29">
        <f>RANK(AV284,UnmetNeedsMax100,0)</f>
        <v>107</v>
      </c>
      <c r="AY284" s="28">
        <f>IF(PERCENTRANK(UnmetNeedsMuliplic,AU284)&lt;0.95,AU284, PERCENTILE(UnmetNeedsMuliplic,0.95))</f>
        <v>15182.192853141856</v>
      </c>
      <c r="AZ284" s="28">
        <f xml:space="preserve"> 100 *AY284 / MAX(NeedsWinsor5High)</f>
        <v>29.614157303129705</v>
      </c>
      <c r="BA284" s="28">
        <v>0.81071430444717407</v>
      </c>
      <c r="BC284" s="34">
        <v>16056</v>
      </c>
      <c r="BD284" s="35">
        <v>5729.74755859375</v>
      </c>
      <c r="BE284" s="35">
        <v>30.48369026184082</v>
      </c>
      <c r="BF284" s="33">
        <v>42</v>
      </c>
    </row>
    <row r="285" spans="1:58">
      <c r="A285" s="7">
        <v>284</v>
      </c>
      <c r="C285" s="11" t="s">
        <v>5</v>
      </c>
      <c r="D285" s="11" t="s">
        <v>9</v>
      </c>
      <c r="E285" s="11" t="s">
        <v>13</v>
      </c>
      <c r="F285" s="11" t="s">
        <v>25</v>
      </c>
      <c r="G285" s="11" t="s">
        <v>42</v>
      </c>
      <c r="H285" s="15" t="s">
        <v>323</v>
      </c>
      <c r="I285" s="11" t="s">
        <v>722</v>
      </c>
      <c r="J285" s="11">
        <v>82619000</v>
      </c>
      <c r="K285" s="11">
        <v>82619</v>
      </c>
      <c r="L285" s="12">
        <v>19970</v>
      </c>
      <c r="M285" s="12">
        <v>20777.447265625</v>
      </c>
      <c r="N285" s="13">
        <v>11.823</v>
      </c>
      <c r="P285" s="20">
        <v>23165</v>
      </c>
      <c r="Q285" s="20">
        <v>6619</v>
      </c>
      <c r="R285" s="20">
        <v>2561</v>
      </c>
      <c r="S285" s="20">
        <v>2561</v>
      </c>
      <c r="T285" s="20">
        <v>1344</v>
      </c>
      <c r="U285" s="20">
        <v>1344</v>
      </c>
      <c r="V285" s="21">
        <v>1.7191203078255057E-3</v>
      </c>
      <c r="W285" s="21">
        <v>1.2865073513239622E-3</v>
      </c>
      <c r="X285" s="21">
        <v>4.7621969133615494E-3</v>
      </c>
      <c r="Y285" s="21">
        <v>2.4116621352732182E-3</v>
      </c>
      <c r="Z285" s="51">
        <f>bv_affected*V285+bv_idpcumul*W285+bv_htotalimput*X285+bv_hpartialimput*Y285</f>
        <v>2.5190316669992173E-3</v>
      </c>
      <c r="AA285" s="51">
        <f>100 * Z285 / MAX(magnitudescore)</f>
        <v>5.8583972164325635</v>
      </c>
      <c r="AC285" s="23">
        <v>1.1149100065231323</v>
      </c>
      <c r="AD285" s="23">
        <v>0.31856656074523926</v>
      </c>
      <c r="AE285" s="23">
        <v>0.77543997764587402</v>
      </c>
      <c r="AF285" s="23">
        <v>1</v>
      </c>
      <c r="AG285" s="23">
        <v>0.77543997764587402</v>
      </c>
      <c r="AH285" s="23">
        <v>3.3102002926170826E-3</v>
      </c>
      <c r="AI285" s="23">
        <v>2.3887583520263433E-3</v>
      </c>
      <c r="AJ285" s="23">
        <v>5.1024807617068291E-3</v>
      </c>
      <c r="AK285" s="76">
        <f>bv_rimputAffect*AH285+bv_ratioIDP*AI285+bv_rimputDamaged*AJ285</f>
        <v>3.721835821098648E-3</v>
      </c>
      <c r="AL285" s="76">
        <f>100 * AK285 / MAX(intensityscore)</f>
        <v>56.510976704166929</v>
      </c>
      <c r="AN285" s="25">
        <v>0.38102000951766968</v>
      </c>
      <c r="AO285" s="25">
        <v>2.9617680702358484E-3</v>
      </c>
      <c r="AP285" s="25">
        <v>10.251954821894005</v>
      </c>
      <c r="AQ285" s="25">
        <v>2.8676304500550032E-3</v>
      </c>
      <c r="AR285" s="80">
        <f>bv_poverty*AO285+bv_TotalUW_Pc*AQ285</f>
        <v>2.9225503376685085E-3</v>
      </c>
      <c r="AS285" s="80">
        <f xml:space="preserve"> 100 * AR285 / MAX(preexistscore)</f>
        <v>43.465180089670504</v>
      </c>
      <c r="AU285" s="78">
        <f>AA285*AL285*AS285</f>
        <v>14389.745454998249</v>
      </c>
      <c r="AV285" s="78">
        <f>100 * AU285 / MAX(UnmetNeedsMuliplic)</f>
        <v>4.8886550531446167</v>
      </c>
      <c r="AW285" s="28">
        <f>IF(AV285&gt;0,LOG10(AV285),"")</f>
        <v>0.68918939422824255</v>
      </c>
      <c r="AX285" s="29">
        <f>RANK(AV285,UnmetNeedsMax100,0)</f>
        <v>111</v>
      </c>
      <c r="AY285" s="28">
        <f>IF(PERCENTRANK(UnmetNeedsMuliplic,AU285)&lt;0.95,AU285, PERCENTILE(UnmetNeedsMuliplic,0.95))</f>
        <v>14389.745454998249</v>
      </c>
      <c r="AZ285" s="28">
        <f xml:space="preserve"> 100 *AY285 / MAX(NeedsWinsor5High)</f>
        <v>28.068421312941428</v>
      </c>
      <c r="BA285" s="28">
        <v>0.56698977947235107</v>
      </c>
      <c r="BC285" s="34">
        <v>23165</v>
      </c>
      <c r="BD285" s="35">
        <v>5004.43798828125</v>
      </c>
      <c r="BE285" s="35">
        <v>26.624860763549805</v>
      </c>
      <c r="BF285" s="33">
        <v>50</v>
      </c>
    </row>
    <row r="286" spans="1:58">
      <c r="A286" s="7">
        <v>285</v>
      </c>
      <c r="C286" s="11" t="s">
        <v>5</v>
      </c>
      <c r="D286" s="11" t="s">
        <v>9</v>
      </c>
      <c r="E286" s="11" t="s">
        <v>13</v>
      </c>
      <c r="F286" s="11" t="s">
        <v>25</v>
      </c>
      <c r="G286" s="11" t="s">
        <v>42</v>
      </c>
      <c r="H286" s="15" t="s">
        <v>324</v>
      </c>
      <c r="I286" s="11" t="s">
        <v>723</v>
      </c>
      <c r="J286" s="11">
        <v>82620000</v>
      </c>
      <c r="K286" s="11">
        <v>82620</v>
      </c>
      <c r="L286" s="12">
        <v>13748</v>
      </c>
      <c r="M286" s="12">
        <v>14303.873046875</v>
      </c>
      <c r="N286" s="13">
        <v>74.81</v>
      </c>
      <c r="P286" s="20">
        <v>15948</v>
      </c>
      <c r="Q286" s="20">
        <v>9395</v>
      </c>
      <c r="R286" s="20">
        <v>314</v>
      </c>
      <c r="S286" s="20">
        <v>314</v>
      </c>
      <c r="T286" s="20">
        <v>1124</v>
      </c>
      <c r="U286" s="20">
        <v>1124</v>
      </c>
      <c r="V286" s="21">
        <v>1.1835325276479125E-3</v>
      </c>
      <c r="W286" s="21">
        <v>1.8260669894516468E-3</v>
      </c>
      <c r="X286" s="21">
        <v>5.838851211592555E-4</v>
      </c>
      <c r="Y286" s="21">
        <v>2.016895916312933E-3</v>
      </c>
      <c r="Z286" s="51">
        <f>bv_affected*V286+bv_idpcumul*W286+bv_htotalimput*X286+bv_hpartialimput*Y286</f>
        <v>1.3768503299215807E-3</v>
      </c>
      <c r="AA286" s="51">
        <f>100 * Z286 / MAX(magnitudescore)</f>
        <v>3.2020781024422709</v>
      </c>
      <c r="AC286" s="23">
        <v>1.1149400472640991</v>
      </c>
      <c r="AD286" s="23">
        <v>0.65681511163711548</v>
      </c>
      <c r="AE286" s="23">
        <v>0.41477000713348389</v>
      </c>
      <c r="AF286" s="23">
        <v>1</v>
      </c>
      <c r="AG286" s="23">
        <v>0.41477000713348389</v>
      </c>
      <c r="AH286" s="23">
        <v>3.3102002926170826E-3</v>
      </c>
      <c r="AI286" s="23">
        <v>4.9251015298068523E-3</v>
      </c>
      <c r="AJ286" s="23">
        <v>2.7292324230074883E-3</v>
      </c>
      <c r="AK286" s="76">
        <f>bv_rimputAffect*AH286+bv_ratioIDP*AI286+bv_rimputDamaged*AJ286</f>
        <v>3.6223076324444266E-3</v>
      </c>
      <c r="AL286" s="76">
        <f>100 * AK286 / MAX(intensityscore)</f>
        <v>54.999777548480807</v>
      </c>
      <c r="AN286" s="25">
        <v>0.34667998552322388</v>
      </c>
      <c r="AO286" s="25">
        <v>2.6948342565447092E-3</v>
      </c>
      <c r="AP286" s="25">
        <v>18.764302059496568</v>
      </c>
      <c r="AQ286" s="25">
        <v>5.2486658096313477E-3</v>
      </c>
      <c r="AR286" s="80">
        <f>bv_poverty*AO286+bv_TotalUW_Pc*AQ286</f>
        <v>3.7587604815606029E-3</v>
      </c>
      <c r="AS286" s="80">
        <f xml:space="preserve"> 100 * AR286 / MAX(preexistscore)</f>
        <v>55.9015867542943</v>
      </c>
      <c r="AU286" s="78">
        <f>AA286*AL286*AS286</f>
        <v>9845.0287569743505</v>
      </c>
      <c r="AV286" s="78">
        <f>100 * AU286 / MAX(UnmetNeedsMuliplic)</f>
        <v>3.3446699756887792</v>
      </c>
      <c r="AW286" s="28">
        <f>IF(AV286&gt;0,LOG10(AV286),"")</f>
        <v>0.52435327163800605</v>
      </c>
      <c r="AX286" s="29">
        <f>RANK(AV286,UnmetNeedsMax100,0)</f>
        <v>134</v>
      </c>
      <c r="AY286" s="28">
        <f>IF(PERCENTRANK(UnmetNeedsMuliplic,AU286)&lt;0.95,AU286, PERCENTILE(UnmetNeedsMuliplic,0.95))</f>
        <v>9845.0287569743505</v>
      </c>
      <c r="AZ286" s="28">
        <f xml:space="preserve"> 100 *AY286 / MAX(NeedsWinsor5High)</f>
        <v>19.203565195296481</v>
      </c>
      <c r="BA286" s="28">
        <v>0.10097964107990265</v>
      </c>
      <c r="BC286" s="34">
        <v>15948</v>
      </c>
      <c r="BD286" s="35">
        <v>558.301513671875</v>
      </c>
      <c r="BE286" s="35">
        <v>2.9703035354614258</v>
      </c>
      <c r="BF286" s="33">
        <v>150</v>
      </c>
    </row>
    <row r="287" spans="1:58">
      <c r="A287" s="7">
        <v>286</v>
      </c>
      <c r="C287" s="11" t="s">
        <v>5</v>
      </c>
      <c r="D287" s="11" t="s">
        <v>9</v>
      </c>
      <c r="E287" s="11" t="s">
        <v>13</v>
      </c>
      <c r="F287" s="11" t="s">
        <v>25</v>
      </c>
      <c r="G287" s="11" t="s">
        <v>42</v>
      </c>
      <c r="H287" s="15" t="s">
        <v>325</v>
      </c>
      <c r="I287" s="11" t="s">
        <v>724</v>
      </c>
      <c r="J287" s="11">
        <v>82621000</v>
      </c>
      <c r="K287" s="11">
        <v>82621</v>
      </c>
      <c r="L287" s="12">
        <v>13836</v>
      </c>
      <c r="M287" s="12">
        <v>14395.431640625</v>
      </c>
      <c r="N287" s="13">
        <v>127.548</v>
      </c>
      <c r="P287" s="20">
        <v>16050</v>
      </c>
      <c r="Q287" s="20">
        <v>8465</v>
      </c>
      <c r="R287" s="20">
        <v>148</v>
      </c>
      <c r="S287" s="20">
        <v>148</v>
      </c>
      <c r="T287" s="20">
        <v>944</v>
      </c>
      <c r="U287" s="20">
        <v>944</v>
      </c>
      <c r="V287" s="21">
        <v>1.1911020847037435E-3</v>
      </c>
      <c r="W287" s="21">
        <v>1.6453067073598504E-3</v>
      </c>
      <c r="X287" s="21">
        <v>2.7520701405592263E-4</v>
      </c>
      <c r="Y287" s="21">
        <v>1.6939055640250444E-3</v>
      </c>
      <c r="Z287" s="51">
        <f>bv_affected*V287+bv_idpcumul*W287+bv_htotalimput*X287+bv_hpartialimput*Y287</f>
        <v>1.1936321835353736E-3</v>
      </c>
      <c r="AA287" s="51">
        <f>100 * Z287 / MAX(magnitudescore)</f>
        <v>2.775976004223105</v>
      </c>
      <c r="AC287" s="23">
        <v>1.1149400472640991</v>
      </c>
      <c r="AD287" s="23">
        <v>0.58803379535675049</v>
      </c>
      <c r="AE287" s="23">
        <v>0.31297001242637634</v>
      </c>
      <c r="AF287" s="23">
        <v>1</v>
      </c>
      <c r="AG287" s="23">
        <v>0.31297001242637634</v>
      </c>
      <c r="AH287" s="23">
        <v>3.3102002926170826E-3</v>
      </c>
      <c r="AI287" s="23">
        <v>4.4093476608395576E-3</v>
      </c>
      <c r="AJ287" s="23">
        <v>2.0593772642314434E-3</v>
      </c>
      <c r="AK287" s="76">
        <f>bv_rimputAffect*AH287+bv_ratioIDP*AI287+bv_rimputDamaged*AJ287</f>
        <v>3.177304420201108E-3</v>
      </c>
      <c r="AL287" s="76">
        <f>100 * AK287 / MAX(intensityscore)</f>
        <v>48.243013583288402</v>
      </c>
      <c r="AN287" s="25">
        <v>0.46046999096870422</v>
      </c>
      <c r="AO287" s="25">
        <v>3.5793536808341742E-3</v>
      </c>
      <c r="BA287" s="28">
        <v>4.7292780131101608E-2</v>
      </c>
      <c r="BC287" s="34">
        <v>16050</v>
      </c>
      <c r="BD287" s="35">
        <v>349.51934814453125</v>
      </c>
      <c r="BE287" s="35">
        <v>1.8595302104949951</v>
      </c>
      <c r="BF287" s="33">
        <v>162</v>
      </c>
    </row>
    <row r="288" spans="1:58">
      <c r="A288" s="7">
        <v>287</v>
      </c>
      <c r="C288" s="11" t="s">
        <v>5</v>
      </c>
      <c r="D288" s="11" t="s">
        <v>9</v>
      </c>
      <c r="E288" s="11" t="s">
        <v>13</v>
      </c>
      <c r="F288" s="11" t="s">
        <v>25</v>
      </c>
      <c r="G288" s="11" t="s">
        <v>42</v>
      </c>
      <c r="H288" s="15" t="s">
        <v>326</v>
      </c>
      <c r="I288" s="11" t="s">
        <v>725</v>
      </c>
      <c r="J288" s="11">
        <v>82622000</v>
      </c>
      <c r="K288" s="11">
        <v>82622</v>
      </c>
      <c r="L288" s="12">
        <v>15184</v>
      </c>
      <c r="M288" s="12">
        <v>15797.9345703125</v>
      </c>
      <c r="N288" s="13">
        <v>83.058999999999997</v>
      </c>
      <c r="P288" s="20">
        <v>17613</v>
      </c>
      <c r="Q288" s="20">
        <v>7031</v>
      </c>
      <c r="R288" s="20">
        <v>241</v>
      </c>
      <c r="S288" s="20">
        <v>241</v>
      </c>
      <c r="T288" s="20">
        <v>1998</v>
      </c>
      <c r="U288" s="20">
        <v>1998</v>
      </c>
      <c r="V288" s="21">
        <v>1.3070954009890556E-3</v>
      </c>
      <c r="W288" s="21">
        <v>1.3665860751643777E-3</v>
      </c>
      <c r="X288" s="21">
        <v>4.4814113061875105E-4</v>
      </c>
      <c r="Y288" s="21">
        <v>3.5851940046995878E-3</v>
      </c>
      <c r="Z288" s="51">
        <f>bv_affected*V288+bv_idpcumul*W288+bv_htotalimput*X288+bv_hpartialimput*Y288</f>
        <v>1.7296085885958744E-3</v>
      </c>
      <c r="AA288" s="51">
        <f>100 * Z288 / MAX(magnitudescore)</f>
        <v>4.0224719179566684</v>
      </c>
      <c r="AC288" s="23">
        <v>1.1148899793624878</v>
      </c>
      <c r="AD288" s="23">
        <v>0.44505816698074341</v>
      </c>
      <c r="AE288" s="23">
        <v>0.58476001024246216</v>
      </c>
      <c r="AF288" s="23">
        <v>1</v>
      </c>
      <c r="AG288" s="23">
        <v>0.58476001024246216</v>
      </c>
      <c r="AH288" s="23">
        <v>3.3102002926170826E-3</v>
      </c>
      <c r="AI288" s="23">
        <v>3.3372505567967892E-3</v>
      </c>
      <c r="AJ288" s="23">
        <v>3.8477855268865824E-3</v>
      </c>
      <c r="AK288" s="76">
        <f>bv_rimputAffect*AH288+bv_ratioIDP*AI288+bv_rimputDamaged*AJ288</f>
        <v>3.5363799661165102E-3</v>
      </c>
      <c r="AL288" s="76">
        <f>100 * AK288 / MAX(intensityscore)</f>
        <v>53.695083686765294</v>
      </c>
      <c r="AN288" s="25">
        <v>0.34766998887062073</v>
      </c>
      <c r="AO288" s="25">
        <v>2.7025297749787569E-3</v>
      </c>
      <c r="AP288" s="25">
        <v>7.2598494909251885</v>
      </c>
      <c r="AQ288" s="25">
        <v>2.030692296102643E-3</v>
      </c>
      <c r="AR288" s="80">
        <v>2.3105673959524123E-3</v>
      </c>
      <c r="AS288" s="80">
        <v>34.363559722900391</v>
      </c>
      <c r="AU288" s="78">
        <v>7422.3994140625</v>
      </c>
      <c r="AV288" s="78">
        <v>2.5216255187988281</v>
      </c>
      <c r="AW288" s="28">
        <v>0.401680588722229</v>
      </c>
      <c r="AX288" s="29">
        <v>150</v>
      </c>
      <c r="AY288" s="28">
        <v>7422.3994140625</v>
      </c>
      <c r="AZ288" s="28">
        <v>14.478020668029785</v>
      </c>
      <c r="BA288" s="28">
        <v>7.0173732936382294E-2</v>
      </c>
      <c r="BC288" s="34">
        <v>17613</v>
      </c>
      <c r="BD288" s="35">
        <v>429.70965576171875</v>
      </c>
      <c r="BE288" s="35">
        <v>2.2861628532409668</v>
      </c>
      <c r="BF288" s="33">
        <v>154</v>
      </c>
    </row>
    <row r="289" spans="1:58">
      <c r="A289" s="7">
        <v>288</v>
      </c>
      <c r="C289" s="11" t="s">
        <v>5</v>
      </c>
      <c r="D289" s="11" t="s">
        <v>9</v>
      </c>
      <c r="E289" s="11" t="s">
        <v>13</v>
      </c>
      <c r="F289" s="11" t="s">
        <v>25</v>
      </c>
      <c r="G289" s="11" t="s">
        <v>42</v>
      </c>
      <c r="H289" s="15" t="s">
        <v>327</v>
      </c>
      <c r="I289" s="11" t="s">
        <v>726</v>
      </c>
      <c r="J289" s="11">
        <v>82623000</v>
      </c>
      <c r="K289" s="11">
        <v>82623</v>
      </c>
      <c r="L289" s="12">
        <v>17183</v>
      </c>
      <c r="M289" s="12">
        <v>17877.759765625</v>
      </c>
      <c r="N289" s="13">
        <v>90.992000000000004</v>
      </c>
      <c r="P289" s="20">
        <v>19932</v>
      </c>
      <c r="Q289" s="20">
        <v>9447</v>
      </c>
      <c r="R289" s="20">
        <v>150</v>
      </c>
      <c r="S289" s="20">
        <v>150</v>
      </c>
      <c r="T289" s="20">
        <v>1946</v>
      </c>
      <c r="U289" s="20">
        <v>1946</v>
      </c>
      <c r="V289" s="21">
        <v>1.4791929861530662E-3</v>
      </c>
      <c r="W289" s="21">
        <v>1.8361739348620176E-3</v>
      </c>
      <c r="X289" s="21">
        <v>2.7892601792700589E-4</v>
      </c>
      <c r="Y289" s="21">
        <v>3.4918857272714376E-3</v>
      </c>
      <c r="Z289" s="51">
        <f>bv_affected*V289+bv_idpcumul*W289+bv_htotalimput*X289+bv_hpartialimput*Y289</f>
        <v>1.8033986867609202E-3</v>
      </c>
      <c r="AA289" s="51">
        <f>100 * Z289 / MAX(magnitudescore)</f>
        <v>4.1940821884243498</v>
      </c>
      <c r="AC289" s="23">
        <v>1.1148999929428101</v>
      </c>
      <c r="AD289" s="23">
        <v>0.52842193841934204</v>
      </c>
      <c r="AE289" s="23">
        <v>0.48372000455856323</v>
      </c>
      <c r="AF289" s="23">
        <v>1</v>
      </c>
      <c r="AG289" s="23">
        <v>0.48372000455856323</v>
      </c>
      <c r="AH289" s="23">
        <v>3.3102002926170826E-3</v>
      </c>
      <c r="AI289" s="23">
        <v>3.9623505435883999E-3</v>
      </c>
      <c r="AJ289" s="23">
        <v>3.1829311046749353E-3</v>
      </c>
      <c r="AK289" s="76">
        <f>bv_rimputAffect*AH289+bv_ratioIDP*AI289+bv_rimputDamaged*AJ289</f>
        <v>3.4795745813986285E-3</v>
      </c>
      <c r="AL289" s="76">
        <f>100 * AK289 / MAX(intensityscore)</f>
        <v>52.832571763411337</v>
      </c>
      <c r="AN289" s="25">
        <v>0.41194000840187073</v>
      </c>
      <c r="AO289" s="25">
        <v>3.2021172810345888E-3</v>
      </c>
      <c r="AP289" s="25">
        <v>8.4202682563338307</v>
      </c>
      <c r="AQ289" s="25">
        <v>2.3552794009447098E-3</v>
      </c>
      <c r="AR289" s="80">
        <v>2.7080564395868573E-3</v>
      </c>
      <c r="AS289" s="80">
        <v>40.275154113769531</v>
      </c>
      <c r="AU289" s="78">
        <v>8924.58984375</v>
      </c>
      <c r="AV289" s="78">
        <v>3.0319676399230957</v>
      </c>
      <c r="AW289" s="28">
        <v>0.48172456026077271</v>
      </c>
      <c r="AX289" s="29">
        <v>141</v>
      </c>
      <c r="AY289" s="28">
        <v>8924.58984375</v>
      </c>
      <c r="AZ289" s="28">
        <v>17.408170700073242</v>
      </c>
      <c r="BA289" s="28">
        <v>3.8595438003540039E-2</v>
      </c>
      <c r="BC289" s="34">
        <v>19932</v>
      </c>
      <c r="BD289" s="35">
        <v>316.89895629882812</v>
      </c>
      <c r="BE289" s="35">
        <v>1.6859816312789917</v>
      </c>
      <c r="BF289" s="33">
        <v>168</v>
      </c>
    </row>
    <row r="290" spans="1:58">
      <c r="A290" s="7">
        <v>289</v>
      </c>
      <c r="C290" s="11" t="s">
        <v>5</v>
      </c>
      <c r="D290" s="11" t="s">
        <v>9</v>
      </c>
      <c r="E290" s="11" t="s">
        <v>13</v>
      </c>
      <c r="F290" s="11" t="s">
        <v>26</v>
      </c>
      <c r="G290" s="11" t="s">
        <v>43</v>
      </c>
      <c r="H290" s="15" t="s">
        <v>328</v>
      </c>
      <c r="I290" s="11" t="s">
        <v>727</v>
      </c>
      <c r="J290" s="11">
        <v>83701000</v>
      </c>
      <c r="K290" s="11">
        <v>83701</v>
      </c>
      <c r="L290" s="12">
        <v>57146</v>
      </c>
      <c r="M290" s="12">
        <v>58947.5625</v>
      </c>
      <c r="N290" s="13">
        <v>41.363999999999997</v>
      </c>
      <c r="P290" s="20">
        <v>35532</v>
      </c>
      <c r="Q290" s="20">
        <v>23058</v>
      </c>
      <c r="R290" s="20">
        <v>4270</v>
      </c>
      <c r="S290" s="20">
        <v>4270</v>
      </c>
      <c r="T290" s="20">
        <v>8006</v>
      </c>
      <c r="U290" s="20">
        <v>8006</v>
      </c>
      <c r="V290" s="21">
        <v>2.6368997059762478E-3</v>
      </c>
      <c r="W290" s="21">
        <v>4.4816872105002403E-3</v>
      </c>
      <c r="X290" s="21">
        <v>7.9400939866900444E-3</v>
      </c>
      <c r="Y290" s="21">
        <v>1.4365897513926029E-2</v>
      </c>
      <c r="Z290" s="51">
        <f>bv_affected*V290+bv_idpcumul*W290+bv_htotalimput*X290+bv_hpartialimput*Y290</f>
        <v>7.2651115722488606E-3</v>
      </c>
      <c r="AA290" s="51">
        <f>100 * Z290 / MAX(magnitudescore)</f>
        <v>16.896139087698078</v>
      </c>
      <c r="AC290" s="23">
        <v>0.60276997089385986</v>
      </c>
      <c r="AD290" s="23">
        <v>0.39116120338439941</v>
      </c>
      <c r="AE290" s="23">
        <v>1.5892599821090698</v>
      </c>
      <c r="AF290" s="23">
        <v>0.60276997089385986</v>
      </c>
      <c r="AG290" s="23">
        <v>1</v>
      </c>
      <c r="AH290" s="23">
        <v>1.9952892325818539E-3</v>
      </c>
      <c r="AI290" s="23">
        <v>2.9331063851714134E-3</v>
      </c>
      <c r="AJ290" s="23">
        <v>6.580110639333725E-3</v>
      </c>
      <c r="AK290" s="76">
        <f>bv_rimputAffect*AH290+bv_ratioIDP*AI290+bv_rimputDamaged*AJ290</f>
        <v>4.1636327406391503E-3</v>
      </c>
      <c r="AL290" s="76">
        <f>100 * AK290 / MAX(intensityscore)</f>
        <v>63.219057508428797</v>
      </c>
      <c r="AN290" s="25">
        <v>0.39291000366210938</v>
      </c>
      <c r="AO290" s="25">
        <v>3.0541922897100449E-3</v>
      </c>
      <c r="AP290" s="25">
        <v>14.663895916154679</v>
      </c>
      <c r="AQ290" s="25">
        <v>4.1017187759280205E-3</v>
      </c>
      <c r="AR290" s="80">
        <v>3.6653385662142436E-3</v>
      </c>
      <c r="AS290" s="80">
        <v>54.512184143066406</v>
      </c>
      <c r="AU290" s="78">
        <v>58229.1171875</v>
      </c>
      <c r="AV290" s="78">
        <v>19.782285690307617</v>
      </c>
      <c r="AW290" s="28">
        <v>1.2962764501571655</v>
      </c>
      <c r="AX290" s="29">
        <v>1</v>
      </c>
      <c r="AY290" s="28">
        <v>51266.671875</v>
      </c>
      <c r="AZ290" s="28">
        <v>100</v>
      </c>
      <c r="BA290" s="28">
        <v>0.33321139216423035</v>
      </c>
      <c r="BC290" s="34">
        <v>35532</v>
      </c>
      <c r="BD290" s="35">
        <v>4651.923828125</v>
      </c>
      <c r="BE290" s="35">
        <v>24.749397277832031</v>
      </c>
      <c r="BF290" s="33">
        <v>58</v>
      </c>
    </row>
    <row r="291" spans="1:58">
      <c r="A291" s="7">
        <v>290</v>
      </c>
      <c r="C291" s="11" t="s">
        <v>5</v>
      </c>
      <c r="D291" s="11" t="s">
        <v>9</v>
      </c>
      <c r="E291" s="11" t="s">
        <v>13</v>
      </c>
      <c r="F291" s="11" t="s">
        <v>26</v>
      </c>
      <c r="G291" s="11" t="s">
        <v>43</v>
      </c>
      <c r="H291" s="15" t="s">
        <v>329</v>
      </c>
      <c r="I291" s="11" t="s">
        <v>728</v>
      </c>
      <c r="J291" s="11">
        <v>83702000</v>
      </c>
      <c r="K291" s="11">
        <v>83702</v>
      </c>
      <c r="L291" s="12">
        <v>46411</v>
      </c>
      <c r="M291" s="12">
        <v>47874.13671875</v>
      </c>
      <c r="N291" s="13">
        <v>15.731</v>
      </c>
      <c r="P291" s="20">
        <v>28858</v>
      </c>
      <c r="Q291" s="20">
        <v>52342</v>
      </c>
      <c r="R291" s="20">
        <v>5873</v>
      </c>
      <c r="S291" s="20">
        <v>5873</v>
      </c>
      <c r="T291" s="20">
        <v>3820</v>
      </c>
      <c r="U291" s="20">
        <v>3820</v>
      </c>
      <c r="V291" s="21">
        <v>2.141609089449048E-3</v>
      </c>
      <c r="W291" s="21">
        <v>1.01734958589077E-2</v>
      </c>
      <c r="X291" s="21">
        <v>1.0920883156359196E-2</v>
      </c>
      <c r="Y291" s="21">
        <v>6.854575127363205E-3</v>
      </c>
      <c r="Z291" s="51">
        <f>bv_affected*V291+bv_idpcumul*W291+bv_htotalimput*X291+bv_hpartialimput*Y291</f>
        <v>6.715612726821564E-3</v>
      </c>
      <c r="AA291" s="51">
        <f>100 * Z291 / MAX(magnitudescore)</f>
        <v>15.618194650294869</v>
      </c>
      <c r="AC291" s="23">
        <v>0.60278999805450439</v>
      </c>
      <c r="AD291" s="23">
        <v>1.0933252573013306</v>
      </c>
      <c r="AE291" s="23">
        <v>1.5450799465179443</v>
      </c>
      <c r="AF291" s="23">
        <v>0.60278999805450439</v>
      </c>
      <c r="AG291" s="23">
        <v>1</v>
      </c>
      <c r="AH291" s="23">
        <v>1.9953555893152952E-3</v>
      </c>
      <c r="AI291" s="23">
        <v>8.1982547417283058E-3</v>
      </c>
      <c r="AJ291" s="23">
        <v>6.580110639333725E-3</v>
      </c>
      <c r="AK291" s="76">
        <f>bv_rimputAffect*AH291+bv_ratioIDP*AI291+bv_rimputDamaged*AJ291</f>
        <v>5.9459025660995399E-3</v>
      </c>
      <c r="AL291" s="76">
        <f>100 * AK291 / MAX(intensityscore)</f>
        <v>90.28038246429449</v>
      </c>
      <c r="AN291" s="25">
        <v>0.44054999947547913</v>
      </c>
      <c r="AO291" s="25">
        <v>3.4245103597640991E-3</v>
      </c>
      <c r="AP291" s="25">
        <v>13.582464965864174</v>
      </c>
      <c r="AQ291" s="25">
        <v>3.799225902184844E-3</v>
      </c>
      <c r="AR291" s="80">
        <v>3.6431263198487937E-3</v>
      </c>
      <c r="AS291" s="80">
        <v>54.181835174560547</v>
      </c>
      <c r="AU291" s="78">
        <v>76392.75</v>
      </c>
      <c r="AV291" s="78">
        <v>25.95305061340332</v>
      </c>
      <c r="AW291" s="28">
        <v>1.4141883850097656</v>
      </c>
      <c r="AX291" s="29">
        <v>1</v>
      </c>
      <c r="AY291" s="28">
        <v>51266.671875</v>
      </c>
      <c r="AZ291" s="28">
        <v>100</v>
      </c>
      <c r="BA291" s="28">
        <v>0.56430888175964355</v>
      </c>
      <c r="BC291" s="34">
        <v>28858</v>
      </c>
      <c r="BD291" s="35">
        <v>7174.27978515625</v>
      </c>
      <c r="BE291" s="35">
        <v>38.168960571289063</v>
      </c>
      <c r="BF291" s="33">
        <v>26</v>
      </c>
    </row>
    <row r="292" spans="1:58">
      <c r="A292" s="7">
        <v>291</v>
      </c>
      <c r="C292" s="11" t="s">
        <v>5</v>
      </c>
      <c r="D292" s="11" t="s">
        <v>9</v>
      </c>
      <c r="E292" s="11" t="s">
        <v>13</v>
      </c>
      <c r="F292" s="11" t="s">
        <v>26</v>
      </c>
      <c r="G292" s="11" t="s">
        <v>43</v>
      </c>
      <c r="H292" s="15" t="s">
        <v>330</v>
      </c>
      <c r="I292" s="11" t="s">
        <v>729</v>
      </c>
      <c r="J292" s="11">
        <v>83703000</v>
      </c>
      <c r="K292" s="11">
        <v>83703</v>
      </c>
      <c r="L292" s="12">
        <v>40553</v>
      </c>
      <c r="M292" s="12">
        <v>41831.45703125</v>
      </c>
      <c r="N292" s="13">
        <v>18.253</v>
      </c>
      <c r="P292" s="20">
        <v>25215.5</v>
      </c>
      <c r="Q292" s="20">
        <v>23571</v>
      </c>
      <c r="R292" s="20">
        <v>4365</v>
      </c>
      <c r="S292" s="20">
        <v>4365</v>
      </c>
      <c r="T292" s="20">
        <v>3263</v>
      </c>
      <c r="U292" s="20">
        <v>3263</v>
      </c>
      <c r="V292" s="21">
        <v>1.8712918972596526E-3</v>
      </c>
      <c r="W292" s="21">
        <v>4.58139693364501E-3</v>
      </c>
      <c r="X292" s="21">
        <v>8.1167472526431084E-3</v>
      </c>
      <c r="Y292" s="21">
        <v>5.8550992980599403E-3</v>
      </c>
      <c r="Z292" s="51">
        <f>bv_affected*V292+bv_idpcumul*W292+bv_htotalimput*X292+bv_hpartialimput*Y292</f>
        <v>4.7937186404247763E-3</v>
      </c>
      <c r="AA292" s="51">
        <f>100 * Z292 / MAX(magnitudescore)</f>
        <v>11.148533107914329</v>
      </c>
      <c r="AC292" s="23">
        <v>0.60278999805450439</v>
      </c>
      <c r="AD292" s="23">
        <v>0.56347548961639404</v>
      </c>
      <c r="AE292" s="23">
        <v>1.3915599584579468</v>
      </c>
      <c r="AF292" s="23">
        <v>0.60278999805450439</v>
      </c>
      <c r="AG292" s="23">
        <v>1</v>
      </c>
      <c r="AH292" s="23">
        <v>1.9953555893152952E-3</v>
      </c>
      <c r="AI292" s="23">
        <v>4.2251981794834137E-3</v>
      </c>
      <c r="AJ292" s="23">
        <v>6.580110639333725E-3</v>
      </c>
      <c r="AK292" s="76">
        <f>bv_rimputAffect*AH292+bv_ratioIDP*AI292+bv_rimputDamaged*AJ292</f>
        <v>4.6010229197796437E-3</v>
      </c>
      <c r="AL292" s="76">
        <f>100 * AK292 / MAX(intensityscore)</f>
        <v>69.860227998518681</v>
      </c>
      <c r="AN292" s="25">
        <v>0.33340999484062195</v>
      </c>
      <c r="AO292" s="25">
        <v>2.5916830636560917E-3</v>
      </c>
      <c r="AP292" s="25">
        <v>9.283196239717979</v>
      </c>
      <c r="AQ292" s="25">
        <v>2.5966537650674582E-3</v>
      </c>
      <c r="AR292" s="80">
        <v>2.5945830625574455E-3</v>
      </c>
      <c r="AS292" s="80">
        <v>38.587535858154297</v>
      </c>
      <c r="AU292" s="78">
        <v>30052.779296875</v>
      </c>
      <c r="AV292" s="78">
        <v>10.20988655090332</v>
      </c>
      <c r="AW292" s="28">
        <v>1.0090209245681763</v>
      </c>
      <c r="AX292" s="29">
        <v>51</v>
      </c>
      <c r="AY292" s="28">
        <v>30052.779296875</v>
      </c>
      <c r="AZ292" s="28">
        <v>58.620498657226563</v>
      </c>
      <c r="BA292" s="28">
        <v>0.47999763488769531</v>
      </c>
      <c r="BC292" s="34">
        <v>25215.5</v>
      </c>
      <c r="BD292" s="35">
        <v>4035.387939453125</v>
      </c>
      <c r="BE292" s="35">
        <v>21.469272613525391</v>
      </c>
      <c r="BF292" s="33">
        <v>71</v>
      </c>
    </row>
    <row r="293" spans="1:58">
      <c r="A293" s="7">
        <v>292</v>
      </c>
      <c r="C293" s="11" t="s">
        <v>5</v>
      </c>
      <c r="D293" s="11" t="s">
        <v>9</v>
      </c>
      <c r="E293" s="11" t="s">
        <v>13</v>
      </c>
      <c r="F293" s="11" t="s">
        <v>26</v>
      </c>
      <c r="G293" s="11" t="s">
        <v>43</v>
      </c>
      <c r="H293" s="15" t="s">
        <v>331</v>
      </c>
      <c r="I293" s="11" t="s">
        <v>730</v>
      </c>
      <c r="J293" s="11">
        <v>83705000</v>
      </c>
      <c r="K293" s="11">
        <v>83705</v>
      </c>
      <c r="L293" s="12">
        <v>25575</v>
      </c>
      <c r="M293" s="12">
        <v>26381.267578125</v>
      </c>
      <c r="N293" s="13">
        <v>33.284999999999997</v>
      </c>
      <c r="P293" s="20">
        <v>15900.099609375</v>
      </c>
      <c r="Q293" s="20">
        <v>5384</v>
      </c>
      <c r="R293" s="20">
        <v>997</v>
      </c>
      <c r="S293" s="20">
        <v>997</v>
      </c>
      <c r="T293" s="20">
        <v>2571</v>
      </c>
      <c r="U293" s="20">
        <v>2571</v>
      </c>
      <c r="V293" s="21">
        <v>1.1799776693806052E-3</v>
      </c>
      <c r="W293" s="21">
        <v>1.0464655933901668E-3</v>
      </c>
      <c r="X293" s="21">
        <v>1.8539283191785216E-3</v>
      </c>
      <c r="Y293" s="21">
        <v>4.6133804135024548E-3</v>
      </c>
      <c r="Z293" s="51">
        <f>bv_affected*V293+bv_idpcumul*W293+bv_htotalimput*X293+bv_hpartialimput*Y293</f>
        <v>2.2243352136923928E-3</v>
      </c>
      <c r="AA293" s="51">
        <f>100 * Z293 / MAX(magnitudescore)</f>
        <v>5.1730350971854184</v>
      </c>
      <c r="AC293" s="23">
        <v>0.60269999504089355</v>
      </c>
      <c r="AD293" s="23">
        <v>0.20408420264720917</v>
      </c>
      <c r="AE293" s="23">
        <v>1.0322500467300415</v>
      </c>
      <c r="AF293" s="23">
        <v>0.60269999504089355</v>
      </c>
      <c r="AG293" s="23">
        <v>1</v>
      </c>
      <c r="AH293" s="23">
        <v>1.9950575660914183E-3</v>
      </c>
      <c r="AI293" s="23">
        <v>1.5303171239793301E-3</v>
      </c>
      <c r="AJ293" s="23">
        <v>6.580110639333725E-3</v>
      </c>
      <c r="AK293" s="76">
        <f>bv_rimputAffect*AH293+bv_ratioIDP*AI293+bv_rimputDamaged*AJ293</f>
        <v>3.6887288521043953E-3</v>
      </c>
      <c r="AL293" s="76">
        <f>100 * AK293 / MAX(intensityscore)</f>
        <v>56.008292748315398</v>
      </c>
      <c r="AN293" s="25">
        <v>0.43696001172065735</v>
      </c>
      <c r="AO293" s="25">
        <v>3.3966044429689646E-3</v>
      </c>
      <c r="AP293" s="25">
        <v>7.5111843654344241</v>
      </c>
      <c r="AQ293" s="25">
        <v>2.1009945776313543E-3</v>
      </c>
      <c r="AR293" s="80">
        <v>2.6407217465209223E-3</v>
      </c>
      <c r="AS293" s="80">
        <v>39.273727416992188</v>
      </c>
      <c r="AU293" s="78">
        <v>11379.3291015625</v>
      </c>
      <c r="AV293" s="78">
        <v>3.8659207820892334</v>
      </c>
      <c r="AW293" s="28">
        <v>0.58725297451019287</v>
      </c>
      <c r="AX293" s="29">
        <v>124</v>
      </c>
      <c r="AY293" s="28">
        <v>11379.3291015625</v>
      </c>
      <c r="AZ293" s="28">
        <v>22.196348190307617</v>
      </c>
      <c r="BA293" s="28">
        <v>0.17384305596351624</v>
      </c>
      <c r="BC293" s="34">
        <v>15900.099609375</v>
      </c>
      <c r="BD293" s="35">
        <v>1207.810791015625</v>
      </c>
      <c r="BE293" s="35">
        <v>6.4258551597595215</v>
      </c>
      <c r="BF293" s="33">
        <v>127</v>
      </c>
    </row>
    <row r="294" spans="1:58">
      <c r="A294" s="7">
        <v>293</v>
      </c>
      <c r="C294" s="11" t="s">
        <v>5</v>
      </c>
      <c r="D294" s="11" t="s">
        <v>9</v>
      </c>
      <c r="E294" s="11" t="s">
        <v>13</v>
      </c>
      <c r="F294" s="11" t="s">
        <v>26</v>
      </c>
      <c r="G294" s="11" t="s">
        <v>43</v>
      </c>
      <c r="H294" s="15" t="s">
        <v>332</v>
      </c>
      <c r="I294" s="11" t="s">
        <v>731</v>
      </c>
      <c r="J294" s="11">
        <v>83706000</v>
      </c>
      <c r="K294" s="11">
        <v>83706</v>
      </c>
      <c r="L294" s="12">
        <v>30092</v>
      </c>
      <c r="M294" s="12">
        <v>31040.66796875</v>
      </c>
      <c r="N294" s="13">
        <v>23.974</v>
      </c>
      <c r="P294" s="20">
        <v>18710.69921875</v>
      </c>
      <c r="Q294" s="20">
        <v>20665</v>
      </c>
      <c r="R294" s="20">
        <v>3825</v>
      </c>
      <c r="S294" s="20">
        <v>3825</v>
      </c>
      <c r="T294" s="20">
        <v>2578</v>
      </c>
      <c r="U294" s="20">
        <v>2578</v>
      </c>
      <c r="V294" s="21">
        <v>1.3885578373447061E-3</v>
      </c>
      <c r="W294" s="21">
        <v>4.0165698155760765E-3</v>
      </c>
      <c r="X294" s="21">
        <v>7.1126134134829044E-3</v>
      </c>
      <c r="Y294" s="21">
        <v>4.6259411610662937E-3</v>
      </c>
      <c r="Z294" s="51">
        <f>bv_affected*V294+bv_idpcumul*W294+bv_htotalimput*X294+bv_hpartialimput*Y294</f>
        <v>3.9807755630812611E-3</v>
      </c>
      <c r="AA294" s="51">
        <f>100 * Z294 / MAX(magnitudescore)</f>
        <v>9.2579084191422645</v>
      </c>
      <c r="AC294" s="23">
        <v>0.60277998447418213</v>
      </c>
      <c r="AD294" s="23">
        <v>0.66573953628540039</v>
      </c>
      <c r="AE294" s="23">
        <v>1.5741699934005737</v>
      </c>
      <c r="AF294" s="23">
        <v>0.60277998447418213</v>
      </c>
      <c r="AG294" s="23">
        <v>1</v>
      </c>
      <c r="AH294" s="23">
        <v>1.9953225273638964E-3</v>
      </c>
      <c r="AI294" s="23">
        <v>4.9920207820832729E-3</v>
      </c>
      <c r="AJ294" s="23">
        <v>6.580110639333725E-3</v>
      </c>
      <c r="AK294" s="76">
        <f>bv_rimputAffect*AH294+bv_ratioIDP*AI294+bv_rimputDamaged*AJ294</f>
        <v>4.8605838473886253E-3</v>
      </c>
      <c r="AL294" s="76">
        <f>100 * AK294 / MAX(intensityscore)</f>
        <v>73.801304993444603</v>
      </c>
      <c r="AN294" s="25">
        <v>0.36441001296043396</v>
      </c>
      <c r="AO294" s="25">
        <v>2.8326543979346752E-3</v>
      </c>
      <c r="AP294" s="25">
        <v>6.4732142857142865</v>
      </c>
      <c r="AQ294" s="25">
        <v>1.8106582574546337E-3</v>
      </c>
      <c r="AR294" s="80">
        <v>2.2364029961099091E-3</v>
      </c>
      <c r="AS294" s="80">
        <v>33.26055908203125</v>
      </c>
      <c r="AU294" s="78">
        <v>22724.4765625</v>
      </c>
      <c r="AV294" s="78">
        <v>7.7202286720275879</v>
      </c>
      <c r="AW294" s="28">
        <v>0.8876301646232605</v>
      </c>
      <c r="AX294" s="29">
        <v>71</v>
      </c>
      <c r="AY294" s="28">
        <v>22724.4765625</v>
      </c>
      <c r="AZ294" s="28">
        <v>44.326023101806641</v>
      </c>
      <c r="BA294" s="28">
        <v>0.56683701276779175</v>
      </c>
      <c r="BC294" s="34">
        <v>18710.69921875</v>
      </c>
      <c r="BD294" s="35">
        <v>3864.90234375</v>
      </c>
      <c r="BE294" s="35">
        <v>20.562246322631836</v>
      </c>
      <c r="BF294" s="33">
        <v>73</v>
      </c>
    </row>
    <row r="295" spans="1:58">
      <c r="A295" s="7">
        <v>294</v>
      </c>
      <c r="C295" s="11" t="s">
        <v>5</v>
      </c>
      <c r="D295" s="11" t="s">
        <v>9</v>
      </c>
      <c r="E295" s="11" t="s">
        <v>13</v>
      </c>
      <c r="F295" s="11" t="s">
        <v>26</v>
      </c>
      <c r="G295" s="11" t="s">
        <v>43</v>
      </c>
      <c r="H295" s="15" t="s">
        <v>333</v>
      </c>
      <c r="I295" s="11" t="s">
        <v>732</v>
      </c>
      <c r="J295" s="11">
        <v>83707000</v>
      </c>
      <c r="K295" s="11">
        <v>83707</v>
      </c>
      <c r="L295" s="12">
        <v>35610</v>
      </c>
      <c r="M295" s="12">
        <v>36732.625</v>
      </c>
      <c r="N295" s="13">
        <v>81.986000000000004</v>
      </c>
      <c r="P295" s="20">
        <v>22141.69921875</v>
      </c>
      <c r="Q295" s="20">
        <v>22142</v>
      </c>
      <c r="R295" s="20">
        <v>4711</v>
      </c>
      <c r="S295" s="20">
        <v>4711</v>
      </c>
      <c r="T295" s="20">
        <v>2866</v>
      </c>
      <c r="U295" s="20">
        <v>2866</v>
      </c>
      <c r="V295" s="21">
        <v>1.6431791009381413E-3</v>
      </c>
      <c r="W295" s="21">
        <v>4.3036481365561485E-3</v>
      </c>
      <c r="X295" s="21">
        <v>8.7601365521550179E-3</v>
      </c>
      <c r="Y295" s="21">
        <v>5.1427260041236877E-3</v>
      </c>
      <c r="Z295" s="51">
        <f>bv_affected*V295+bv_idpcumul*W295+bv_htotalimput*X295+bv_hpartialimput*Y295</f>
        <v>4.6252651301096192E-3</v>
      </c>
      <c r="AA295" s="51">
        <f>100 * Z295 / MAX(magnitudescore)</f>
        <v>10.756768451337301</v>
      </c>
      <c r="AC295" s="23">
        <v>0.60277998447418213</v>
      </c>
      <c r="AD295" s="23">
        <v>0.60278838872909546</v>
      </c>
      <c r="AE295" s="23">
        <v>1.5741399526596069</v>
      </c>
      <c r="AF295" s="23">
        <v>0.60277998447418213</v>
      </c>
      <c r="AG295" s="23">
        <v>1</v>
      </c>
      <c r="AH295" s="23">
        <v>1.9953225273638964E-3</v>
      </c>
      <c r="AI295" s="23">
        <v>4.5199841260910034E-3</v>
      </c>
      <c r="AJ295" s="23">
        <v>6.580110639333725E-3</v>
      </c>
      <c r="AK295" s="76">
        <f>bv_rimputAffect*AH295+bv_ratioIDP*AI295+bv_rimputDamaged*AJ295</f>
        <v>4.7007994393352421E-3</v>
      </c>
      <c r="AL295" s="76">
        <f>100 * AK295 / MAX(intensityscore)</f>
        <v>71.375197718640521</v>
      </c>
      <c r="AN295" s="25">
        <v>0.42226999998092651</v>
      </c>
      <c r="AO295" s="25">
        <v>3.2824152149260044E-3</v>
      </c>
      <c r="AP295" s="25">
        <v>11.395759717314489</v>
      </c>
      <c r="AQ295" s="25">
        <v>3.1875704880803823E-3</v>
      </c>
      <c r="AR295" s="80">
        <v>3.2270810516180819E-3</v>
      </c>
      <c r="AS295" s="80">
        <v>47.994266510009766</v>
      </c>
      <c r="AU295" s="78">
        <v>36847.37890625</v>
      </c>
      <c r="AV295" s="78">
        <v>12.518228530883789</v>
      </c>
      <c r="AW295" s="28">
        <v>1.0975428819656372</v>
      </c>
      <c r="AX295" s="29">
        <v>34</v>
      </c>
      <c r="AY295" s="28">
        <v>36847.37890625</v>
      </c>
      <c r="AZ295" s="28">
        <v>71.873947143554688</v>
      </c>
      <c r="BA295" s="28">
        <v>0.58995509147644043</v>
      </c>
      <c r="BC295" s="34">
        <v>22141.69921875</v>
      </c>
      <c r="BD295" s="35">
        <v>5515.94775390625</v>
      </c>
      <c r="BE295" s="35">
        <v>29.346221923828125</v>
      </c>
      <c r="BF295" s="33">
        <v>46</v>
      </c>
    </row>
    <row r="296" spans="1:58">
      <c r="A296" s="7">
        <v>295</v>
      </c>
      <c r="C296" s="11" t="s">
        <v>5</v>
      </c>
      <c r="D296" s="11" t="s">
        <v>9</v>
      </c>
      <c r="E296" s="11" t="s">
        <v>13</v>
      </c>
      <c r="F296" s="11" t="s">
        <v>26</v>
      </c>
      <c r="G296" s="11" t="s">
        <v>43</v>
      </c>
      <c r="H296" s="15" t="s">
        <v>334</v>
      </c>
      <c r="I296" s="11" t="s">
        <v>733</v>
      </c>
      <c r="J296" s="11">
        <v>83708000</v>
      </c>
      <c r="K296" s="11">
        <v>83708</v>
      </c>
      <c r="L296" s="12">
        <v>102841</v>
      </c>
      <c r="M296" s="12">
        <v>106083.125</v>
      </c>
      <c r="N296" s="13">
        <v>42.921999999999997</v>
      </c>
      <c r="P296" s="20">
        <v>29210.5</v>
      </c>
      <c r="Q296" s="20">
        <v>29211</v>
      </c>
      <c r="R296" s="20">
        <v>6215</v>
      </c>
      <c r="S296" s="20">
        <v>6215</v>
      </c>
      <c r="T296" s="20">
        <v>15666</v>
      </c>
      <c r="U296" s="20">
        <v>15666</v>
      </c>
      <c r="V296" s="21">
        <v>2.1677687764167786E-3</v>
      </c>
      <c r="W296" s="21">
        <v>5.6776199489831924E-3</v>
      </c>
      <c r="X296" s="21">
        <v>1.1556834913790226E-2</v>
      </c>
      <c r="Y296" s="21">
        <v>2.8110936284065247E-2</v>
      </c>
      <c r="Z296" s="51">
        <f>bv_affected*V296+bv_idpcumul*W296+bv_htotalimput*X296+bv_hpartialimput*Y296</f>
        <v>1.1781112574134021E-2</v>
      </c>
      <c r="AA296" s="51">
        <f>100 * Z296 / MAX(magnitudescore)</f>
        <v>27.398796932554344</v>
      </c>
      <c r="AC296" s="23">
        <v>0.27535000443458557</v>
      </c>
      <c r="AD296" s="23">
        <v>0.27535954117774963</v>
      </c>
      <c r="AE296" s="23">
        <v>3.4457700252532959</v>
      </c>
      <c r="AF296" s="23">
        <v>0.27535000443458557</v>
      </c>
      <c r="AG296" s="23">
        <v>1</v>
      </c>
      <c r="AH296" s="23">
        <v>9.1146363411098719E-4</v>
      </c>
      <c r="AI296" s="23">
        <v>2.0647724159061909E-3</v>
      </c>
      <c r="AJ296" s="23">
        <v>6.580110639333725E-3</v>
      </c>
      <c r="AK296" s="76">
        <f>bv_rimputAffect*AH296+bv_ratioIDP*AI296+bv_rimputDamaged*AJ296</f>
        <v>3.5902914527570829E-3</v>
      </c>
      <c r="AL296" s="76">
        <f>100 * AK296 / MAX(intensityscore)</f>
        <v>54.513655733485265</v>
      </c>
      <c r="AN296" s="25">
        <v>0.21459999680519104</v>
      </c>
      <c r="AO296" s="25">
        <v>1.6681419219821692E-3</v>
      </c>
      <c r="AP296" s="25">
        <v>12.827199845455423</v>
      </c>
      <c r="AQ296" s="25">
        <v>3.5879665520042181E-3</v>
      </c>
      <c r="AR296" s="80">
        <v>2.7882030274680308E-3</v>
      </c>
      <c r="AS296" s="80">
        <v>41.467121124267578</v>
      </c>
      <c r="AU296" s="78">
        <v>61938.0859375</v>
      </c>
      <c r="AV296" s="78">
        <v>21.042341232299805</v>
      </c>
      <c r="AW296" s="28">
        <v>1.3230940103530884</v>
      </c>
      <c r="AX296" s="29">
        <v>1</v>
      </c>
      <c r="AY296" s="28">
        <v>51266.671875</v>
      </c>
      <c r="AZ296" s="28">
        <v>100</v>
      </c>
      <c r="BA296" s="28">
        <v>0.26949620246887207</v>
      </c>
      <c r="BC296" s="34">
        <v>29210.5</v>
      </c>
      <c r="BD296" s="35">
        <v>1689.356689453125</v>
      </c>
      <c r="BE296" s="35">
        <v>8.9877996444702148</v>
      </c>
      <c r="BF296" s="33">
        <v>114</v>
      </c>
    </row>
    <row r="297" spans="1:58">
      <c r="A297" s="7">
        <v>296</v>
      </c>
      <c r="C297" s="11" t="s">
        <v>5</v>
      </c>
      <c r="D297" s="11" t="s">
        <v>9</v>
      </c>
      <c r="E297" s="11" t="s">
        <v>13</v>
      </c>
      <c r="F297" s="11" t="s">
        <v>26</v>
      </c>
      <c r="G297" s="11" t="s">
        <v>43</v>
      </c>
      <c r="H297" s="15" t="s">
        <v>335</v>
      </c>
      <c r="I297" s="11" t="s">
        <v>734</v>
      </c>
      <c r="J297" s="11">
        <v>83710000</v>
      </c>
      <c r="K297" s="11">
        <v>83710</v>
      </c>
      <c r="L297" s="12">
        <v>48853</v>
      </c>
      <c r="M297" s="12">
        <v>50393.12109375</v>
      </c>
      <c r="N297" s="13">
        <v>12.486000000000001</v>
      </c>
      <c r="P297" s="20">
        <v>30376.099609375</v>
      </c>
      <c r="Q297" s="20">
        <v>35240</v>
      </c>
      <c r="R297" s="20">
        <v>6526</v>
      </c>
      <c r="S297" s="20">
        <v>6526</v>
      </c>
      <c r="T297" s="20">
        <v>3501</v>
      </c>
      <c r="U297" s="20">
        <v>3501</v>
      </c>
      <c r="V297" s="21">
        <v>2.2542702499777079E-3</v>
      </c>
      <c r="W297" s="21">
        <v>6.8494519218802452E-3</v>
      </c>
      <c r="X297" s="21">
        <v>1.2135141529142857E-2</v>
      </c>
      <c r="Y297" s="21">
        <v>6.2821642495691776E-3</v>
      </c>
      <c r="Z297" s="51">
        <f>bv_affected*V297+bv_idpcumul*W297+bv_htotalimput*X297+bv_hpartialimput*Y297</f>
        <v>6.3231659560697151E-3</v>
      </c>
      <c r="AA297" s="51">
        <f>100 * Z297 / MAX(magnitudescore)</f>
        <v>14.705499069889809</v>
      </c>
      <c r="AC297" s="23">
        <v>0.60277998447418213</v>
      </c>
      <c r="AD297" s="23">
        <v>0.69930177927017212</v>
      </c>
      <c r="AE297" s="23">
        <v>1.5184400081634521</v>
      </c>
      <c r="AF297" s="23">
        <v>0.60277998447418213</v>
      </c>
      <c r="AG297" s="23">
        <v>1</v>
      </c>
      <c r="AH297" s="23">
        <v>1.9953225273638964E-3</v>
      </c>
      <c r="AI297" s="23">
        <v>5.2436860278248787E-3</v>
      </c>
      <c r="AJ297" s="23">
        <v>6.580110639333725E-3</v>
      </c>
      <c r="AK297" s="76">
        <f>bv_rimputAffect*AH297+bv_ratioIDP*AI297+bv_rimputDamaged*AJ297</f>
        <v>4.9457725330721587E-3</v>
      </c>
      <c r="AL297" s="76">
        <f>100 * AK297 / MAX(intensityscore)</f>
        <v>75.094778446741557</v>
      </c>
      <c r="AN297" s="25">
        <v>0.32578998804092407</v>
      </c>
      <c r="AO297" s="25">
        <v>2.5324507150799036E-3</v>
      </c>
      <c r="AP297" s="25">
        <v>12.0509977827051</v>
      </c>
      <c r="AQ297" s="25">
        <v>3.3708508126437664E-3</v>
      </c>
      <c r="AR297" s="80">
        <v>3.0215887985443552E-3</v>
      </c>
      <c r="AS297" s="80">
        <v>44.938114166259766</v>
      </c>
      <c r="AU297" s="78">
        <v>49623.4609375</v>
      </c>
      <c r="AV297" s="78">
        <v>16.858671188354492</v>
      </c>
      <c r="AW297" s="28">
        <v>1.2268233299255371</v>
      </c>
      <c r="AX297" s="29">
        <v>22</v>
      </c>
      <c r="AY297" s="28">
        <v>49623.4609375</v>
      </c>
      <c r="AZ297" s="28">
        <v>96.794776916503906</v>
      </c>
      <c r="BA297" s="28">
        <v>0.59570831060409546</v>
      </c>
      <c r="BC297" s="34">
        <v>30376.099609375</v>
      </c>
      <c r="BD297" s="35">
        <v>5895.26611328125</v>
      </c>
      <c r="BE297" s="35">
        <v>31.364288330078125</v>
      </c>
      <c r="BF297" s="33">
        <v>39</v>
      </c>
    </row>
    <row r="298" spans="1:58">
      <c r="A298" s="7">
        <v>297</v>
      </c>
      <c r="C298" s="11" t="s">
        <v>5</v>
      </c>
      <c r="D298" s="11" t="s">
        <v>9</v>
      </c>
      <c r="E298" s="11" t="s">
        <v>13</v>
      </c>
      <c r="F298" s="11" t="s">
        <v>26</v>
      </c>
      <c r="G298" s="11" t="s">
        <v>43</v>
      </c>
      <c r="H298" s="15" t="s">
        <v>336</v>
      </c>
      <c r="I298" s="11" t="s">
        <v>735</v>
      </c>
      <c r="J298" s="11">
        <v>83713000</v>
      </c>
      <c r="K298" s="11">
        <v>83713</v>
      </c>
      <c r="L298" s="12">
        <v>29619</v>
      </c>
      <c r="M298" s="12">
        <v>30552.7578125</v>
      </c>
      <c r="N298" s="13">
        <v>37.58</v>
      </c>
      <c r="P298" s="20">
        <v>18414.599609375</v>
      </c>
      <c r="Q298" s="20">
        <v>12328</v>
      </c>
      <c r="R298" s="20">
        <v>2283</v>
      </c>
      <c r="S298" s="20">
        <v>2283</v>
      </c>
      <c r="T298" s="20">
        <v>2447</v>
      </c>
      <c r="U298" s="20">
        <v>2447</v>
      </c>
      <c r="V298" s="21">
        <v>1.3665837468579412E-3</v>
      </c>
      <c r="W298" s="21">
        <v>2.3961418773978949E-3</v>
      </c>
      <c r="X298" s="21">
        <v>4.245254211127758E-3</v>
      </c>
      <c r="Y298" s="21">
        <v>4.3908758088946342E-3</v>
      </c>
      <c r="Z298" s="51">
        <f>bv_affected*V298+bv_idpcumul*W298+bv_htotalimput*X298+bv_hpartialimput*Y298</f>
        <v>2.9934598979656584E-3</v>
      </c>
      <c r="AA298" s="51">
        <f>100 * Z298 / MAX(magnitudescore)</f>
        <v>6.9617533449411635</v>
      </c>
      <c r="AC298" s="23">
        <v>0.60271000862121582</v>
      </c>
      <c r="AD298" s="23">
        <v>0.40349876880645752</v>
      </c>
      <c r="AE298" s="23">
        <v>1.1815600395202637</v>
      </c>
      <c r="AF298" s="23">
        <v>0.60271000862121582</v>
      </c>
      <c r="AG298" s="23">
        <v>1</v>
      </c>
      <c r="AH298" s="23">
        <v>1.9950908608734608E-3</v>
      </c>
      <c r="AI298" s="23">
        <v>3.0256190802901983E-3</v>
      </c>
      <c r="AJ298" s="23">
        <v>6.580110639333725E-3</v>
      </c>
      <c r="AK298" s="76">
        <f>bv_rimputAffect*AH298+bv_ratioIDP*AI298+bv_rimputDamaged*AJ298</f>
        <v>4.1948971477104354E-3</v>
      </c>
      <c r="AL298" s="76">
        <f>100 * AK298 / MAX(intensityscore)</f>
        <v>63.693764686445427</v>
      </c>
      <c r="AN298" s="25">
        <v>0.52258998155593872</v>
      </c>
      <c r="AO298" s="25">
        <v>4.0622283704578876E-3</v>
      </c>
      <c r="AP298" s="25">
        <v>5.7820607857672357</v>
      </c>
      <c r="AQ298" s="25">
        <v>1.6173319891095161E-3</v>
      </c>
      <c r="AR298" s="80">
        <v>2.6358307188869791E-3</v>
      </c>
      <c r="AS298" s="80">
        <v>39.200984954833984</v>
      </c>
      <c r="AU298" s="78">
        <v>17382.435546875</v>
      </c>
      <c r="AV298" s="78">
        <v>5.905367374420166</v>
      </c>
      <c r="AW298" s="28">
        <v>0.77124691009521484</v>
      </c>
      <c r="AX298" s="29">
        <v>96</v>
      </c>
      <c r="AY298" s="28">
        <v>17382.435546875</v>
      </c>
      <c r="AZ298" s="28">
        <v>33.905918121337891</v>
      </c>
      <c r="BA298" s="28">
        <v>0.3437267541885376</v>
      </c>
      <c r="BC298" s="34">
        <v>18414.599609375</v>
      </c>
      <c r="BD298" s="35">
        <v>3307.780517578125</v>
      </c>
      <c r="BE298" s="35">
        <v>17.59821891784668</v>
      </c>
      <c r="BF298" s="33">
        <v>85</v>
      </c>
    </row>
    <row r="299" spans="1:58">
      <c r="A299" s="7">
        <v>298</v>
      </c>
      <c r="C299" s="11" t="s">
        <v>5</v>
      </c>
      <c r="D299" s="11" t="s">
        <v>9</v>
      </c>
      <c r="E299" s="11" t="s">
        <v>13</v>
      </c>
      <c r="F299" s="11" t="s">
        <v>26</v>
      </c>
      <c r="G299" s="11" t="s">
        <v>43</v>
      </c>
      <c r="H299" s="15" t="s">
        <v>337</v>
      </c>
      <c r="I299" s="11" t="s">
        <v>736</v>
      </c>
      <c r="J299" s="11">
        <v>83714000</v>
      </c>
      <c r="K299" s="11">
        <v>83714</v>
      </c>
      <c r="L299" s="12">
        <v>29834</v>
      </c>
      <c r="M299" s="12">
        <v>30774.53515625</v>
      </c>
      <c r="N299" s="13">
        <v>15.25</v>
      </c>
      <c r="P299" s="20">
        <v>18550.900390625</v>
      </c>
      <c r="Q299" s="20">
        <v>18986</v>
      </c>
      <c r="R299" s="20">
        <v>3516</v>
      </c>
      <c r="S299" s="20">
        <v>3516</v>
      </c>
      <c r="T299" s="20">
        <v>2222</v>
      </c>
      <c r="U299" s="20">
        <v>2222</v>
      </c>
      <c r="V299" s="21">
        <v>1.3766988413408399E-3</v>
      </c>
      <c r="W299" s="21">
        <v>3.6902294959872961E-3</v>
      </c>
      <c r="X299" s="21">
        <v>6.5380260348320007E-3</v>
      </c>
      <c r="Y299" s="21">
        <v>3.9871376939117908E-3</v>
      </c>
      <c r="Z299" s="51">
        <f>bv_affected*V299+bv_idpcumul*W299+bv_htotalimput*X299+bv_hpartialimput*Y299</f>
        <v>3.6225426686578429E-3</v>
      </c>
      <c r="AA299" s="51">
        <f>100 * Z299 / MAX(magnitudescore)</f>
        <v>8.4247824926132164</v>
      </c>
      <c r="AC299" s="23">
        <v>0.60280001163482666</v>
      </c>
      <c r="AD299" s="23">
        <v>0.61693865060806274</v>
      </c>
      <c r="AE299" s="23">
        <v>1.4228299856185913</v>
      </c>
      <c r="AF299" s="23">
        <v>0.60280001163482666</v>
      </c>
      <c r="AG299" s="23">
        <v>1</v>
      </c>
      <c r="AH299" s="23">
        <v>1.9953886512666941E-3</v>
      </c>
      <c r="AI299" s="23">
        <v>4.6260892413556576E-3</v>
      </c>
      <c r="AJ299" s="23">
        <v>6.580110639333725E-3</v>
      </c>
      <c r="AK299" s="76">
        <f>bv_rimputAffect*AH299+bv_ratioIDP*AI299+bv_rimputDamaged*AJ299</f>
        <v>4.7367330675944681E-3</v>
      </c>
      <c r="AL299" s="76">
        <f>100 * AK299 / MAX(intensityscore)</f>
        <v>71.920800621901819</v>
      </c>
      <c r="AN299" s="25">
        <v>0.48041000962257385</v>
      </c>
      <c r="AO299" s="25">
        <v>3.73435253277421E-3</v>
      </c>
      <c r="BA299" s="28">
        <v>0.52555137872695923</v>
      </c>
      <c r="BC299" s="34">
        <v>18550.900390625</v>
      </c>
      <c r="BD299" s="35">
        <v>4683.73388671875</v>
      </c>
      <c r="BE299" s="35">
        <v>24.918634414672852</v>
      </c>
      <c r="BF299" s="33">
        <v>57</v>
      </c>
    </row>
    <row r="300" spans="1:58">
      <c r="A300" s="7">
        <v>299</v>
      </c>
      <c r="C300" s="11" t="s">
        <v>5</v>
      </c>
      <c r="D300" s="11" t="s">
        <v>9</v>
      </c>
      <c r="E300" s="11" t="s">
        <v>13</v>
      </c>
      <c r="F300" s="11" t="s">
        <v>26</v>
      </c>
      <c r="G300" s="11" t="s">
        <v>43</v>
      </c>
      <c r="H300" s="15" t="s">
        <v>338</v>
      </c>
      <c r="I300" s="11" t="s">
        <v>737</v>
      </c>
      <c r="J300" s="11">
        <v>83715000</v>
      </c>
      <c r="K300" s="11">
        <v>83715</v>
      </c>
      <c r="L300" s="12">
        <v>47444</v>
      </c>
      <c r="M300" s="12">
        <v>48939.69921875</v>
      </c>
      <c r="N300" s="13">
        <v>15.082000000000001</v>
      </c>
      <c r="P300" s="20">
        <v>29501.900390625</v>
      </c>
      <c r="Q300" s="20">
        <v>30267</v>
      </c>
      <c r="R300" s="20">
        <v>4547</v>
      </c>
      <c r="S300" s="20">
        <v>4547</v>
      </c>
      <c r="T300" s="20">
        <v>6163</v>
      </c>
      <c r="U300" s="20">
        <v>6163</v>
      </c>
      <c r="V300" s="21">
        <v>2.18939408659935E-3</v>
      </c>
      <c r="W300" s="21">
        <v>5.8828704059123993E-3</v>
      </c>
      <c r="X300" s="21">
        <v>8.4551777690649033E-3</v>
      </c>
      <c r="Y300" s="21">
        <v>1.1058834381401539E-2</v>
      </c>
      <c r="Z300" s="51">
        <f>bv_affected*V300+bv_idpcumul*W300+bv_htotalimput*X300+bv_hpartialimput*Y300</f>
        <v>6.5809916828759012E-3</v>
      </c>
      <c r="AA300" s="51">
        <f>100 * Z300 / MAX(magnitudescore)</f>
        <v>15.305112619824007</v>
      </c>
      <c r="AC300" s="23">
        <v>0.60281997919082642</v>
      </c>
      <c r="AD300" s="23">
        <v>0.61845499277114868</v>
      </c>
      <c r="AE300" s="23">
        <v>1.6699299812316895</v>
      </c>
      <c r="AF300" s="23">
        <v>0.60281997919082642</v>
      </c>
      <c r="AG300" s="23">
        <v>1</v>
      </c>
      <c r="AH300" s="23">
        <v>1.9954547751694918E-3</v>
      </c>
      <c r="AI300" s="23">
        <v>4.637459758669138E-3</v>
      </c>
      <c r="AJ300" s="23">
        <v>6.580110639333725E-3</v>
      </c>
      <c r="AK300" s="76">
        <f>bv_rimputAffect*AH300+bv_ratioIDP*AI300+bv_rimputDamaged*AJ300</f>
        <v>4.7405990344472227E-3</v>
      </c>
      <c r="AL300" s="76">
        <f>100 * AK300 / MAX(intensityscore)</f>
        <v>71.979500030810897</v>
      </c>
      <c r="AN300" s="25">
        <v>0.37305998802185059</v>
      </c>
      <c r="AO300" s="25">
        <v>2.8998928610235453E-3</v>
      </c>
      <c r="AP300" s="25">
        <v>5.6843076213536268</v>
      </c>
      <c r="AQ300" s="25">
        <v>1.589988823980093E-3</v>
      </c>
      <c r="AR300" s="80">
        <v>2.135670681107856E-3</v>
      </c>
      <c r="AS300" s="80">
        <v>31.762434005737305</v>
      </c>
      <c r="AU300" s="78">
        <v>34991.1875</v>
      </c>
      <c r="AV300" s="78">
        <v>11.88762092590332</v>
      </c>
      <c r="AW300" s="28">
        <v>1.0750949382781982</v>
      </c>
      <c r="AX300" s="29">
        <v>37</v>
      </c>
      <c r="AY300" s="28">
        <v>34991.1875</v>
      </c>
      <c r="AZ300" s="28">
        <v>68.253288269042969</v>
      </c>
      <c r="BA300" s="28">
        <v>0.42738717794418335</v>
      </c>
      <c r="BC300" s="34">
        <v>29501.900390625</v>
      </c>
      <c r="BD300" s="35">
        <v>4703.81396484375</v>
      </c>
      <c r="BE300" s="35">
        <v>25.025466918945312</v>
      </c>
      <c r="BF300" s="33">
        <v>56</v>
      </c>
    </row>
    <row r="301" spans="1:58">
      <c r="A301" s="7">
        <v>300</v>
      </c>
      <c r="C301" s="11" t="s">
        <v>5</v>
      </c>
      <c r="D301" s="11" t="s">
        <v>9</v>
      </c>
      <c r="E301" s="11" t="s">
        <v>13</v>
      </c>
      <c r="F301" s="11" t="s">
        <v>26</v>
      </c>
      <c r="G301" s="11" t="s">
        <v>43</v>
      </c>
      <c r="H301" s="15" t="s">
        <v>339</v>
      </c>
      <c r="I301" s="11" t="s">
        <v>738</v>
      </c>
      <c r="J301" s="11">
        <v>83717000</v>
      </c>
      <c r="K301" s="11">
        <v>83717</v>
      </c>
      <c r="L301" s="12">
        <v>31490</v>
      </c>
      <c r="M301" s="12">
        <v>32482.7421875</v>
      </c>
      <c r="N301" s="13">
        <v>1.6859999999999999</v>
      </c>
      <c r="P301" s="20">
        <v>19580.19921875</v>
      </c>
      <c r="Q301" s="20">
        <v>36569</v>
      </c>
      <c r="R301" s="20">
        <v>6772</v>
      </c>
      <c r="S301" s="20">
        <v>6772</v>
      </c>
      <c r="T301" s="20">
        <v>0</v>
      </c>
      <c r="U301" s="20">
        <v>0</v>
      </c>
      <c r="V301" s="21">
        <v>1.4530851040035486E-3</v>
      </c>
      <c r="W301" s="21">
        <v>7.1077640168368816E-3</v>
      </c>
      <c r="X301" s="21">
        <v>1.2592580169439316E-2</v>
      </c>
      <c r="Y301" s="21">
        <v>0</v>
      </c>
      <c r="Z301" s="51">
        <f>bv_affected*V301+bv_idpcumul*W301+bv_htotalimput*X301+bv_hpartialimput*Y301</f>
        <v>4.5229135792935263E-3</v>
      </c>
      <c r="AA301" s="51">
        <f>100 * Z301 / MAX(magnitudescore)</f>
        <v>10.518734111295499</v>
      </c>
      <c r="AC301" s="23">
        <v>0.60278999805450439</v>
      </c>
      <c r="AD301" s="23">
        <v>1.1257978677749634</v>
      </c>
      <c r="AE301" s="23">
        <v>1.5909500122070313</v>
      </c>
      <c r="AF301" s="23">
        <v>0.60278999805450439</v>
      </c>
      <c r="AG301" s="23">
        <v>1</v>
      </c>
      <c r="AH301" s="23">
        <v>1.9953555893152952E-3</v>
      </c>
      <c r="AI301" s="23">
        <v>8.4417499601840973E-3</v>
      </c>
      <c r="AJ301" s="23">
        <v>6.580110639333725E-3</v>
      </c>
      <c r="AK301" s="76">
        <f>bv_rimputAffect*AH301+bv_ratioIDP*AI301+bv_rimputDamaged*AJ301</f>
        <v>6.0283256975468252E-3</v>
      </c>
      <c r="AL301" s="76">
        <f>100 * AK301 / MAX(intensityscore)</f>
        <v>91.531864766307223</v>
      </c>
      <c r="AN301" s="25">
        <v>0.39070999622344971</v>
      </c>
      <c r="AO301" s="25">
        <v>3.0370908789336681E-3</v>
      </c>
      <c r="AP301" s="25">
        <v>12.671806905799532</v>
      </c>
      <c r="AQ301" s="25">
        <v>3.5445005632936954E-3</v>
      </c>
      <c r="AR301" s="80">
        <v>3.3331230493262301E-3</v>
      </c>
      <c r="AS301" s="80">
        <v>49.571357727050781</v>
      </c>
      <c r="AU301" s="78">
        <v>47722.17578125</v>
      </c>
      <c r="AV301" s="78">
        <v>16.212743759155273</v>
      </c>
      <c r="AW301" s="28">
        <v>1.2098565101623535</v>
      </c>
      <c r="AX301" s="29">
        <v>24</v>
      </c>
      <c r="AY301" s="28">
        <v>47722.17578125</v>
      </c>
      <c r="AZ301" s="28">
        <v>93.086158752441406</v>
      </c>
      <c r="BA301" s="28">
        <v>0.95900768041610718</v>
      </c>
      <c r="BC301" s="34">
        <v>19580.19921875</v>
      </c>
      <c r="BD301" s="35">
        <v>7336.5810546875</v>
      </c>
      <c r="BE301" s="35">
        <v>39.032444000244141</v>
      </c>
      <c r="BF301" s="33">
        <v>23</v>
      </c>
    </row>
    <row r="302" spans="1:58">
      <c r="A302" s="7">
        <v>301</v>
      </c>
      <c r="C302" s="11" t="s">
        <v>5</v>
      </c>
      <c r="D302" s="11" t="s">
        <v>9</v>
      </c>
      <c r="E302" s="11" t="s">
        <v>13</v>
      </c>
      <c r="F302" s="11" t="s">
        <v>26</v>
      </c>
      <c r="G302" s="11" t="s">
        <v>43</v>
      </c>
      <c r="H302" s="15" t="s">
        <v>340</v>
      </c>
      <c r="I302" s="11" t="s">
        <v>739</v>
      </c>
      <c r="J302" s="11">
        <v>83718000</v>
      </c>
      <c r="K302" s="11">
        <v>83718</v>
      </c>
      <c r="L302" s="12">
        <v>41757</v>
      </c>
      <c r="M302" s="12">
        <v>43073.4140625</v>
      </c>
      <c r="N302" s="13">
        <v>10.332000000000001</v>
      </c>
      <c r="P302" s="20">
        <v>25962.80078125</v>
      </c>
      <c r="Q302" s="20">
        <v>43762</v>
      </c>
      <c r="R302" s="20">
        <v>8104</v>
      </c>
      <c r="S302" s="20">
        <v>8104</v>
      </c>
      <c r="T302" s="20">
        <v>780</v>
      </c>
      <c r="U302" s="20">
        <v>780</v>
      </c>
      <c r="V302" s="21">
        <v>1.9267505267634988E-3</v>
      </c>
      <c r="W302" s="21">
        <v>8.5058370605111122E-3</v>
      </c>
      <c r="X302" s="21">
        <v>1.5069443732500076E-2</v>
      </c>
      <c r="Y302" s="21">
        <v>1.3996253255754709E-3</v>
      </c>
      <c r="Z302" s="51">
        <f>bv_affected*V302+bv_idpcumul*W302+bv_htotalimput*X302+bv_hpartialimput*Y302</f>
        <v>5.8494135714252486E-3</v>
      </c>
      <c r="AA302" s="51">
        <f>100 * Z302 / MAX(magnitudescore)</f>
        <v>13.603714726390209</v>
      </c>
      <c r="AC302" s="23">
        <v>0.60276001691818237</v>
      </c>
      <c r="AD302" s="23">
        <v>1.0159863233566284</v>
      </c>
      <c r="AE302" s="23">
        <v>1.5740400552749634</v>
      </c>
      <c r="AF302" s="23">
        <v>0.60276001691818237</v>
      </c>
      <c r="AG302" s="23">
        <v>1</v>
      </c>
      <c r="AH302" s="23">
        <v>1.9952564034610987E-3</v>
      </c>
      <c r="AI302" s="23">
        <v>7.6183322817087173E-3</v>
      </c>
      <c r="AJ302" s="23">
        <v>6.580110639333725E-3</v>
      </c>
      <c r="AK302" s="76">
        <f>bv_rimputAffect*AH302+bv_ratioIDP*AI302+bv_rimputDamaged*AJ302</f>
        <v>5.7495732432696969E-3</v>
      </c>
      <c r="AL302" s="76">
        <f>100 * AK302 / MAX(intensityscore)</f>
        <v>87.299390738144922</v>
      </c>
      <c r="AN302" s="25">
        <v>0.35967999696731567</v>
      </c>
      <c r="AO302" s="25">
        <v>2.7958867140114307E-3</v>
      </c>
      <c r="AP302" s="25">
        <v>6.7535692116697703</v>
      </c>
      <c r="AQ302" s="25">
        <v>1.8890779465436935E-3</v>
      </c>
      <c r="AR302" s="80">
        <v>2.2668377505430746E-3</v>
      </c>
      <c r="AS302" s="80">
        <v>33.71319580078125</v>
      </c>
      <c r="AU302" s="78">
        <v>40034.02734375</v>
      </c>
      <c r="AV302" s="78">
        <v>13.600834846496582</v>
      </c>
      <c r="AW302" s="28">
        <v>1.1335655450820923</v>
      </c>
      <c r="AX302" s="29">
        <v>29</v>
      </c>
      <c r="AY302" s="28">
        <v>40034.02734375</v>
      </c>
      <c r="AZ302" s="28">
        <v>78.089775085449219</v>
      </c>
      <c r="BA302" s="28">
        <v>0.86546194553375244</v>
      </c>
      <c r="BC302" s="34">
        <v>25962.80078125</v>
      </c>
      <c r="BD302" s="35">
        <v>8081.943359375</v>
      </c>
      <c r="BE302" s="35">
        <v>42.997959136962891</v>
      </c>
      <c r="BF302" s="33">
        <v>16</v>
      </c>
    </row>
    <row r="303" spans="1:58">
      <c r="A303" s="7">
        <v>302</v>
      </c>
      <c r="C303" s="11" t="s">
        <v>5</v>
      </c>
      <c r="D303" s="11" t="s">
        <v>9</v>
      </c>
      <c r="E303" s="11" t="s">
        <v>13</v>
      </c>
      <c r="F303" s="11" t="s">
        <v>26</v>
      </c>
      <c r="G303" s="11" t="s">
        <v>43</v>
      </c>
      <c r="H303" s="15" t="s">
        <v>341</v>
      </c>
      <c r="I303" s="11" t="s">
        <v>740</v>
      </c>
      <c r="J303" s="11">
        <v>83719000</v>
      </c>
      <c r="K303" s="11">
        <v>83719</v>
      </c>
      <c r="L303" s="12">
        <v>56803</v>
      </c>
      <c r="M303" s="12">
        <v>58593.75</v>
      </c>
      <c r="N303" s="13">
        <v>75.221000000000004</v>
      </c>
      <c r="P303" s="20">
        <v>35315.80078125</v>
      </c>
      <c r="Q303" s="20">
        <v>35316</v>
      </c>
      <c r="R303" s="20">
        <v>7514</v>
      </c>
      <c r="S303" s="20">
        <v>7514</v>
      </c>
      <c r="T303" s="20">
        <v>4572</v>
      </c>
      <c r="U303" s="20">
        <v>4572</v>
      </c>
      <c r="V303" s="21">
        <v>2.620855113491416E-3</v>
      </c>
      <c r="W303" s="21">
        <v>6.8642236292362213E-3</v>
      </c>
      <c r="X303" s="21">
        <v>1.3972334563732147E-2</v>
      </c>
      <c r="Y303" s="21">
        <v>8.203958161175251E-3</v>
      </c>
      <c r="Z303" s="51">
        <f>bv_affected*V303+bv_idpcumul*W303+bv_htotalimput*X303+bv_hpartialimput*Y303</f>
        <v>7.3776068470673625E-3</v>
      </c>
      <c r="AA303" s="51">
        <f>100 * Z303 / MAX(magnitudescore)</f>
        <v>17.157764224647472</v>
      </c>
      <c r="AC303" s="23">
        <v>0.60272002220153809</v>
      </c>
      <c r="AD303" s="23">
        <v>0.60272639989852905</v>
      </c>
      <c r="AE303" s="23">
        <v>1.57423996925354</v>
      </c>
      <c r="AF303" s="23">
        <v>0.60272002220153809</v>
      </c>
      <c r="AG303" s="23">
        <v>1</v>
      </c>
      <c r="AH303" s="23">
        <v>1.9951239228248596E-3</v>
      </c>
      <c r="AI303" s="23">
        <v>4.5195193961262703E-3</v>
      </c>
      <c r="AJ303" s="23">
        <v>6.580110639333725E-3</v>
      </c>
      <c r="AK303" s="76">
        <f>bv_rimputAffect*AH303+bv_ratioIDP*AI303+bv_rimputDamaged*AJ303</f>
        <v>4.7005909279920158E-3</v>
      </c>
      <c r="AL303" s="76">
        <f>100 * AK303 / MAX(intensityscore)</f>
        <v>71.372031759628371</v>
      </c>
      <c r="AN303" s="25">
        <v>0.35523998737335205</v>
      </c>
      <c r="AO303" s="25">
        <v>2.761373296380043E-3</v>
      </c>
      <c r="AP303" s="25">
        <v>4.4467137021908654</v>
      </c>
      <c r="AQ303" s="25">
        <v>1.2438147095963359E-3</v>
      </c>
      <c r="AR303" s="80">
        <v>1.8760016213989802E-3</v>
      </c>
      <c r="AS303" s="80">
        <v>27.900545120239258</v>
      </c>
      <c r="AU303" s="78">
        <v>34165.640625</v>
      </c>
      <c r="AV303" s="78">
        <v>11.607156753540039</v>
      </c>
      <c r="AW303" s="28">
        <v>1.0647258758544922</v>
      </c>
      <c r="AX303" s="29">
        <v>40</v>
      </c>
      <c r="AY303" s="28">
        <v>34165.640625</v>
      </c>
      <c r="AZ303" s="28">
        <v>66.642982482910156</v>
      </c>
      <c r="BA303" s="28">
        <v>0.58989912271499634</v>
      </c>
      <c r="BC303" s="34">
        <v>35315.80078125</v>
      </c>
      <c r="BD303" s="35">
        <v>7400.62939453125</v>
      </c>
      <c r="BE303" s="35">
        <v>39.373199462890625</v>
      </c>
      <c r="BF303" s="33">
        <v>22</v>
      </c>
    </row>
    <row r="304" spans="1:58">
      <c r="A304" s="7">
        <v>303</v>
      </c>
      <c r="C304" s="11" t="s">
        <v>5</v>
      </c>
      <c r="D304" s="11" t="s">
        <v>9</v>
      </c>
      <c r="E304" s="11" t="s">
        <v>13</v>
      </c>
      <c r="F304" s="11" t="s">
        <v>26</v>
      </c>
      <c r="G304" s="11" t="s">
        <v>43</v>
      </c>
      <c r="H304" s="15" t="s">
        <v>342</v>
      </c>
      <c r="I304" s="11" t="s">
        <v>741</v>
      </c>
      <c r="J304" s="11">
        <v>83720000</v>
      </c>
      <c r="K304" s="11">
        <v>83720</v>
      </c>
      <c r="L304" s="12">
        <v>20179</v>
      </c>
      <c r="M304" s="12">
        <v>20815.154296875</v>
      </c>
      <c r="N304" s="13">
        <v>68.771000000000001</v>
      </c>
      <c r="P304" s="20">
        <v>12544.2998046875</v>
      </c>
      <c r="Q304" s="20">
        <v>12544</v>
      </c>
      <c r="R304" s="20">
        <v>2669</v>
      </c>
      <c r="S304" s="20">
        <v>2669</v>
      </c>
      <c r="T304" s="20">
        <v>1624</v>
      </c>
      <c r="U304" s="20">
        <v>1624</v>
      </c>
      <c r="V304" s="21">
        <v>9.3093718169257045E-4</v>
      </c>
      <c r="W304" s="21">
        <v>2.438124967738986E-3</v>
      </c>
      <c r="X304" s="21">
        <v>4.9630235880613327E-3</v>
      </c>
      <c r="Y304" s="21">
        <v>2.9140918049961329E-3</v>
      </c>
      <c r="Z304" s="51">
        <f>bv_affected*V304+bv_idpcumul*W304+bv_htotalimput*X304+bv_hpartialimput*Y304</f>
        <v>2.6205449058965312E-3</v>
      </c>
      <c r="AA304" s="51">
        <f>100 * Z304 / MAX(magnitudescore)</f>
        <v>6.0944819326265112</v>
      </c>
      <c r="AC304" s="23">
        <v>0.602649986743927</v>
      </c>
      <c r="AD304" s="23">
        <v>0.6026378870010376</v>
      </c>
      <c r="AE304" s="23">
        <v>1.57423996925354</v>
      </c>
      <c r="AF304" s="23">
        <v>0.602649986743927</v>
      </c>
      <c r="AG304" s="23">
        <v>1</v>
      </c>
      <c r="AH304" s="23">
        <v>1.9948920235037804E-3</v>
      </c>
      <c r="AI304" s="23">
        <v>4.5188558287918568E-3</v>
      </c>
      <c r="AJ304" s="23">
        <v>6.580110639333725E-3</v>
      </c>
      <c r="AK304" s="76">
        <f>bv_rimputAffect*AH304+bv_ratioIDP*AI304+bv_rimputDamaged*AJ304</f>
        <v>4.7003065268043428E-3</v>
      </c>
      <c r="AL304" s="76">
        <f>100 * AK304 / MAX(intensityscore)</f>
        <v>71.367713517324347</v>
      </c>
      <c r="AN304" s="25">
        <v>0.32065999507904053</v>
      </c>
      <c r="AO304" s="25">
        <v>2.492574043571949E-3</v>
      </c>
      <c r="AP304" s="25">
        <v>5.5962343096234308</v>
      </c>
      <c r="AQ304" s="25">
        <v>1.5653533628210425E-3</v>
      </c>
      <c r="AR304" s="80">
        <v>1.9516163933415288E-3</v>
      </c>
      <c r="AS304" s="80">
        <v>29.025114059448242</v>
      </c>
      <c r="AU304" s="78">
        <v>12624.1064453125</v>
      </c>
      <c r="AV304" s="78">
        <v>4.288811206817627</v>
      </c>
      <c r="AW304" s="28">
        <v>0.63233691453933716</v>
      </c>
      <c r="AX304" s="29">
        <v>118</v>
      </c>
      <c r="AY304" s="28">
        <v>12624.1064453125</v>
      </c>
      <c r="AZ304" s="28">
        <v>24.624391555786133</v>
      </c>
      <c r="BA304" s="28">
        <v>0.58982986211776733</v>
      </c>
      <c r="BC304" s="34">
        <v>12544.2998046875</v>
      </c>
      <c r="BD304" s="35">
        <v>2372.564208984375</v>
      </c>
      <c r="BE304" s="35">
        <v>12.622634887695313</v>
      </c>
      <c r="BF304" s="33">
        <v>97</v>
      </c>
    </row>
    <row r="305" spans="1:58">
      <c r="A305" s="7">
        <v>304</v>
      </c>
      <c r="C305" s="11" t="s">
        <v>5</v>
      </c>
      <c r="D305" s="11" t="s">
        <v>9</v>
      </c>
      <c r="E305" s="11" t="s">
        <v>13</v>
      </c>
      <c r="F305" s="11" t="s">
        <v>26</v>
      </c>
      <c r="G305" s="11" t="s">
        <v>43</v>
      </c>
      <c r="H305" s="15" t="s">
        <v>343</v>
      </c>
      <c r="I305" s="11" t="s">
        <v>742</v>
      </c>
      <c r="J305" s="11">
        <v>83721000</v>
      </c>
      <c r="K305" s="11">
        <v>83721</v>
      </c>
      <c r="L305" s="12">
        <v>19904</v>
      </c>
      <c r="M305" s="12">
        <v>20531.486328125</v>
      </c>
      <c r="N305" s="13">
        <v>61.37</v>
      </c>
      <c r="P305" s="20">
        <v>12375.099609375</v>
      </c>
      <c r="Q305" s="20">
        <v>12375</v>
      </c>
      <c r="R305" s="20">
        <v>2633</v>
      </c>
      <c r="S305" s="20">
        <v>2633</v>
      </c>
      <c r="T305" s="20">
        <v>1602</v>
      </c>
      <c r="U305" s="20">
        <v>1602</v>
      </c>
      <c r="V305" s="21">
        <v>9.1838050866499543E-4</v>
      </c>
      <c r="W305" s="21">
        <v>2.4052772205322981E-3</v>
      </c>
      <c r="X305" s="21">
        <v>4.896081518381834E-3</v>
      </c>
      <c r="Y305" s="21">
        <v>2.8746151365339756E-3</v>
      </c>
      <c r="Z305" s="51">
        <f>bv_affected*V305+bv_idpcumul*W305+bv_htotalimput*X305+bv_hpartialimput*Y305</f>
        <v>2.5851593713450711E-3</v>
      </c>
      <c r="AA305" s="51">
        <f>100 * Z305 / MAX(magnitudescore)</f>
        <v>6.0121874065853991</v>
      </c>
      <c r="AC305" s="23">
        <v>0.60273998975753784</v>
      </c>
      <c r="AD305" s="23">
        <v>0.60273277759552002</v>
      </c>
      <c r="AE305" s="23">
        <v>1.5742100477218628</v>
      </c>
      <c r="AF305" s="23">
        <v>0.60273998975753784</v>
      </c>
      <c r="AG305" s="23">
        <v>1</v>
      </c>
      <c r="AH305" s="23">
        <v>1.9951900467276573E-3</v>
      </c>
      <c r="AI305" s="23">
        <v>4.519567359238863E-3</v>
      </c>
      <c r="AJ305" s="23">
        <v>6.580110639333725E-3</v>
      </c>
      <c r="AK305" s="76">
        <f>bv_rimputAffect*AH305+bv_ratioIDP*AI305+bv_rimputDamaged*AJ305</f>
        <v>4.7006242102477702E-3</v>
      </c>
      <c r="AL305" s="76">
        <f>100 * AK305 / MAX(intensityscore)</f>
        <v>71.372537105073462</v>
      </c>
      <c r="AN305" s="25">
        <v>0.27131998538970947</v>
      </c>
      <c r="AO305" s="25">
        <v>2.1090412046760321E-3</v>
      </c>
      <c r="AP305" s="25">
        <v>7.6021798365122617</v>
      </c>
      <c r="AQ305" s="25">
        <v>2.1264473907649517E-3</v>
      </c>
      <c r="AR305" s="80">
        <v>2.1191962947442453E-3</v>
      </c>
      <c r="AS305" s="80">
        <v>31.517419815063477</v>
      </c>
      <c r="AU305" s="78">
        <v>13523.9140625</v>
      </c>
      <c r="AV305" s="78">
        <v>4.5945043563842773</v>
      </c>
      <c r="AW305" s="28">
        <v>0.66223865747451782</v>
      </c>
      <c r="AX305" s="29">
        <v>113</v>
      </c>
      <c r="AY305" s="28">
        <v>13523.9140625</v>
      </c>
      <c r="AZ305" s="28">
        <v>26.379543304443359</v>
      </c>
      <c r="BA305" s="28">
        <v>0.58991342782974243</v>
      </c>
      <c r="BC305" s="34">
        <v>12375.099609375</v>
      </c>
      <c r="BD305" s="35">
        <v>1980.7003173828125</v>
      </c>
      <c r="BE305" s="35">
        <v>10.537820816040039</v>
      </c>
      <c r="BF305" s="33">
        <v>106</v>
      </c>
    </row>
    <row r="306" spans="1:58">
      <c r="A306" s="7">
        <v>305</v>
      </c>
      <c r="C306" s="11" t="s">
        <v>5</v>
      </c>
      <c r="D306" s="11" t="s">
        <v>9</v>
      </c>
      <c r="E306" s="11" t="s">
        <v>13</v>
      </c>
      <c r="F306" s="11" t="s">
        <v>26</v>
      </c>
      <c r="G306" s="11" t="s">
        <v>43</v>
      </c>
      <c r="H306" s="15" t="s">
        <v>344</v>
      </c>
      <c r="I306" s="11" t="s">
        <v>743</v>
      </c>
      <c r="J306" s="11">
        <v>83722000</v>
      </c>
      <c r="K306" s="11">
        <v>83722</v>
      </c>
      <c r="L306" s="12">
        <v>43593</v>
      </c>
      <c r="M306" s="12">
        <v>44967.296875</v>
      </c>
      <c r="N306" s="13">
        <v>20.800999999999998</v>
      </c>
      <c r="P306" s="20">
        <v>27104.900390625</v>
      </c>
      <c r="Q306" s="20">
        <v>31142</v>
      </c>
      <c r="R306" s="20">
        <v>5767</v>
      </c>
      <c r="S306" s="20">
        <v>5767</v>
      </c>
      <c r="T306" s="20">
        <v>3508</v>
      </c>
      <c r="U306" s="20">
        <v>3508</v>
      </c>
      <c r="V306" s="21">
        <v>2.0115079823881388E-3</v>
      </c>
      <c r="W306" s="21">
        <v>6.0529406182467937E-3</v>
      </c>
      <c r="X306" s="21">
        <v>1.0723776184022427E-2</v>
      </c>
      <c r="Y306" s="21">
        <v>6.2947249971330166E-3</v>
      </c>
      <c r="Z306" s="51">
        <f>bv_affected*V306+bv_idpcumul*W306+bv_htotalimput*X306+bv_hpartialimput*Y306</f>
        <v>5.7923203075071795E-3</v>
      </c>
      <c r="AA306" s="51">
        <f>100 * Z306 / MAX(magnitudescore)</f>
        <v>13.470935522858756</v>
      </c>
      <c r="AC306" s="23">
        <v>0.60276997089385986</v>
      </c>
      <c r="AD306" s="23">
        <v>0.69254773855209351</v>
      </c>
      <c r="AE306" s="23">
        <v>1.5740699768066406</v>
      </c>
      <c r="AF306" s="23">
        <v>0.60276997089385986</v>
      </c>
      <c r="AG306" s="23">
        <v>1</v>
      </c>
      <c r="AH306" s="23">
        <v>1.9952892325818539E-3</v>
      </c>
      <c r="AI306" s="23">
        <v>5.1930411718785763E-3</v>
      </c>
      <c r="AJ306" s="23">
        <v>6.580110639333725E-3</v>
      </c>
      <c r="AK306" s="76">
        <f>bv_rimputAffect*AH306+bv_ratioIDP*AI306+bv_rimputDamaged*AJ306</f>
        <v>4.9286206659395248E-3</v>
      </c>
      <c r="AL306" s="76">
        <f>100 * AK306 / MAX(intensityscore)</f>
        <v>74.834350848492718</v>
      </c>
      <c r="AN306" s="25">
        <v>0.19302999973297119</v>
      </c>
      <c r="AO306" s="25">
        <v>1.5004726592451334E-3</v>
      </c>
      <c r="AP306" s="25">
        <v>4.1276759389821818</v>
      </c>
      <c r="AQ306" s="25">
        <v>1.1545749148353934E-3</v>
      </c>
      <c r="AR306" s="80">
        <v>1.2986695341418841E-3</v>
      </c>
      <c r="AS306" s="80">
        <v>19.314262390136719</v>
      </c>
      <c r="AU306" s="78">
        <v>19469.826171875</v>
      </c>
      <c r="AV306" s="78">
        <v>6.6145205497741699</v>
      </c>
      <c r="AW306" s="28">
        <v>0.82049834728240967</v>
      </c>
      <c r="AX306" s="29">
        <v>81</v>
      </c>
      <c r="AY306" s="28">
        <v>19469.826171875</v>
      </c>
      <c r="AZ306" s="28">
        <v>37.977550506591797</v>
      </c>
      <c r="BA306" s="28">
        <v>0.58994430303573608</v>
      </c>
      <c r="BC306" s="34">
        <v>27104.900390625</v>
      </c>
      <c r="BD306" s="35">
        <v>3086.623291015625</v>
      </c>
      <c r="BE306" s="35">
        <v>16.421607971191406</v>
      </c>
      <c r="BF306" s="33">
        <v>90</v>
      </c>
    </row>
    <row r="307" spans="1:58">
      <c r="A307" s="7">
        <v>306</v>
      </c>
      <c r="C307" s="11" t="s">
        <v>5</v>
      </c>
      <c r="D307" s="11" t="s">
        <v>9</v>
      </c>
      <c r="E307" s="11" t="s">
        <v>13</v>
      </c>
      <c r="F307" s="11" t="s">
        <v>26</v>
      </c>
      <c r="G307" s="11" t="s">
        <v>43</v>
      </c>
      <c r="H307" s="15" t="s">
        <v>345</v>
      </c>
      <c r="I307" s="11" t="s">
        <v>744</v>
      </c>
      <c r="J307" s="11">
        <v>83723000</v>
      </c>
      <c r="K307" s="11">
        <v>83723</v>
      </c>
      <c r="L307" s="12">
        <v>39577</v>
      </c>
      <c r="M307" s="12">
        <v>40824.6875</v>
      </c>
      <c r="N307" s="13">
        <v>7.9329999999999998</v>
      </c>
      <c r="P307" s="20">
        <v>24609.19921875</v>
      </c>
      <c r="Q307" s="20">
        <v>37908</v>
      </c>
      <c r="R307" s="20">
        <v>7020</v>
      </c>
      <c r="S307" s="20">
        <v>7020</v>
      </c>
      <c r="T307" s="20">
        <v>372</v>
      </c>
      <c r="U307" s="20">
        <v>372</v>
      </c>
      <c r="V307" s="21">
        <v>1.8262971425428987E-3</v>
      </c>
      <c r="W307" s="21">
        <v>7.3680197820067406E-3</v>
      </c>
      <c r="X307" s="21">
        <v>1.3053737580776215E-2</v>
      </c>
      <c r="Y307" s="21">
        <v>6.6751363920047879E-4</v>
      </c>
      <c r="Z307" s="51">
        <f>bv_affected*V307+bv_idpcumul*W307+bv_htotalimput*X307+bv_hpartialimput*Y307</f>
        <v>4.9755803655425548E-3</v>
      </c>
      <c r="AA307" s="51">
        <f>100 * Z307 / MAX(magnitudescore)</f>
        <v>11.571480638968907</v>
      </c>
      <c r="AC307" s="23">
        <v>0.60280001163482666</v>
      </c>
      <c r="AD307" s="23">
        <v>0.92855578660964966</v>
      </c>
      <c r="AE307" s="23">
        <v>1.3817299604415894</v>
      </c>
      <c r="AF307" s="23">
        <v>0.60280001163482666</v>
      </c>
      <c r="AG307" s="23">
        <v>1</v>
      </c>
      <c r="AH307" s="23">
        <v>1.9953886512666941E-3</v>
      </c>
      <c r="AI307" s="23">
        <v>6.962737999856472E-3</v>
      </c>
      <c r="AJ307" s="23">
        <v>6.580110639333725E-3</v>
      </c>
      <c r="AK307" s="76">
        <f>bv_rimputAffect*AH307+bv_ratioIDP*AI307+bv_rimputDamaged*AJ307</f>
        <v>5.5276886723469951E-3</v>
      </c>
      <c r="AL307" s="76">
        <f>100 * AK307 / MAX(intensityscore)</f>
        <v>83.930377589487151</v>
      </c>
      <c r="AN307" s="25">
        <v>0.39335998892784119</v>
      </c>
      <c r="AO307" s="25">
        <v>3.0576901044696569E-3</v>
      </c>
      <c r="AP307" s="25">
        <v>6.6206543967280167</v>
      </c>
      <c r="AQ307" s="25">
        <v>1.8518995493650436E-3</v>
      </c>
      <c r="AR307" s="80">
        <v>2.3542096505704E-3</v>
      </c>
      <c r="AS307" s="80">
        <v>35.012619018554688</v>
      </c>
      <c r="AU307" s="78">
        <v>34000.94921875</v>
      </c>
      <c r="AV307" s="78">
        <v>11.551205635070801</v>
      </c>
      <c r="AW307" s="28">
        <v>1.0626273155212402</v>
      </c>
      <c r="AX307" s="29">
        <v>41</v>
      </c>
      <c r="AY307" s="28">
        <v>34000.94921875</v>
      </c>
      <c r="AZ307" s="28">
        <v>66.321739196777344</v>
      </c>
      <c r="BA307" s="28">
        <v>0.79099196195602417</v>
      </c>
      <c r="BC307" s="34">
        <v>24609.19921875</v>
      </c>
      <c r="BD307" s="35">
        <v>7657.01904296875</v>
      </c>
      <c r="BE307" s="35">
        <v>40.737255096435547</v>
      </c>
      <c r="BF307" s="33">
        <v>18</v>
      </c>
    </row>
    <row r="308" spans="1:58">
      <c r="A308" s="7">
        <v>307</v>
      </c>
      <c r="C308" s="11" t="s">
        <v>5</v>
      </c>
      <c r="D308" s="11" t="s">
        <v>9</v>
      </c>
      <c r="E308" s="11" t="s">
        <v>13</v>
      </c>
      <c r="F308" s="11" t="s">
        <v>26</v>
      </c>
      <c r="G308" s="11" t="s">
        <v>43</v>
      </c>
      <c r="H308" s="15" t="s">
        <v>346</v>
      </c>
      <c r="I308" s="11" t="s">
        <v>745</v>
      </c>
      <c r="J308" s="11">
        <v>83724000</v>
      </c>
      <c r="K308" s="11">
        <v>83724</v>
      </c>
      <c r="L308" s="12">
        <v>23878</v>
      </c>
      <c r="M308" s="12">
        <v>24630.767578125</v>
      </c>
      <c r="N308" s="13">
        <v>33.390999999999998</v>
      </c>
      <c r="P308" s="20">
        <v>14847.2998046875</v>
      </c>
      <c r="Q308" s="20">
        <v>17059</v>
      </c>
      <c r="R308" s="20">
        <v>3159</v>
      </c>
      <c r="S308" s="20">
        <v>3159</v>
      </c>
      <c r="T308" s="20">
        <v>1921</v>
      </c>
      <c r="U308" s="20">
        <v>1921</v>
      </c>
      <c r="V308" s="21">
        <v>1.1018473887816072E-3</v>
      </c>
      <c r="W308" s="21">
        <v>3.3156867139041424E-3</v>
      </c>
      <c r="X308" s="21">
        <v>5.8741820976138115E-3</v>
      </c>
      <c r="Y308" s="21">
        <v>3.4470260143280029E-3</v>
      </c>
      <c r="Z308" s="51">
        <f>bv_affected*V308+bv_idpcumul*W308+bv_htotalimput*X308+bv_hpartialimput*Y308</f>
        <v>3.1726003472576847E-3</v>
      </c>
      <c r="AA308" s="51">
        <f>100 * Z308 / MAX(magnitudescore)</f>
        <v>7.3783721287506854</v>
      </c>
      <c r="AC308" s="23">
        <v>0.60278999805450439</v>
      </c>
      <c r="AD308" s="23">
        <v>0.69258904457092285</v>
      </c>
      <c r="AE308" s="23">
        <v>1.5738899707794189</v>
      </c>
      <c r="AF308" s="23">
        <v>0.60278999805450439</v>
      </c>
      <c r="AG308" s="23">
        <v>1</v>
      </c>
      <c r="AH308" s="23">
        <v>1.9953555893152952E-3</v>
      </c>
      <c r="AI308" s="23">
        <v>5.1933508366346359E-3</v>
      </c>
      <c r="AJ308" s="23">
        <v>6.580110639333725E-3</v>
      </c>
      <c r="AK308" s="76">
        <f>bv_rimputAffect*AH308+bv_ratioIDP*AI308+bv_rimputDamaged*AJ308</f>
        <v>4.928742594225332E-3</v>
      </c>
      <c r="AL308" s="76">
        <f>100 * AK308 / MAX(intensityscore)</f>
        <v>74.836202162427568</v>
      </c>
      <c r="AN308" s="25">
        <v>0.39610999822616577</v>
      </c>
      <c r="AO308" s="25">
        <v>3.0790665186941624E-3</v>
      </c>
      <c r="AP308" s="25">
        <v>15.131863380890618</v>
      </c>
      <c r="AQ308" s="25">
        <v>4.2326166294515133E-3</v>
      </c>
      <c r="AR308" s="80">
        <v>3.7520689336456659E-3</v>
      </c>
      <c r="AS308" s="80">
        <v>55.802066802978516</v>
      </c>
      <c r="AU308" s="78">
        <v>30811.140625</v>
      </c>
      <c r="AV308" s="78">
        <v>10.467526435852051</v>
      </c>
      <c r="AW308" s="28">
        <v>1.0198440551757812</v>
      </c>
      <c r="AX308" s="29">
        <v>48</v>
      </c>
      <c r="AY308" s="28">
        <v>30811.140625</v>
      </c>
      <c r="AZ308" s="28">
        <v>60.099746704101563</v>
      </c>
      <c r="BA308" s="28">
        <v>0.5899694561958313</v>
      </c>
      <c r="BC308" s="34">
        <v>14847.2998046875</v>
      </c>
      <c r="BD308" s="35">
        <v>3469.70703125</v>
      </c>
      <c r="BE308" s="35">
        <v>18.459709167480469</v>
      </c>
      <c r="BF308" s="33">
        <v>82</v>
      </c>
    </row>
    <row r="309" spans="1:58">
      <c r="A309" s="7">
        <v>308</v>
      </c>
      <c r="C309" s="11" t="s">
        <v>5</v>
      </c>
      <c r="D309" s="11" t="s">
        <v>9</v>
      </c>
      <c r="E309" s="11" t="s">
        <v>13</v>
      </c>
      <c r="F309" s="11" t="s">
        <v>26</v>
      </c>
      <c r="G309" s="11" t="s">
        <v>43</v>
      </c>
      <c r="H309" s="15" t="s">
        <v>347</v>
      </c>
      <c r="I309" s="11" t="s">
        <v>746</v>
      </c>
      <c r="J309" s="11">
        <v>83725000</v>
      </c>
      <c r="K309" s="11">
        <v>83725</v>
      </c>
      <c r="L309" s="12">
        <v>13307</v>
      </c>
      <c r="M309" s="12">
        <v>13726.5107421875</v>
      </c>
      <c r="N309" s="13">
        <v>9.0269999999999992</v>
      </c>
      <c r="P309" s="20">
        <v>8272</v>
      </c>
      <c r="Q309" s="20">
        <v>15158</v>
      </c>
      <c r="R309" s="20">
        <v>2956</v>
      </c>
      <c r="S309" s="20">
        <v>2956</v>
      </c>
      <c r="T309" s="20">
        <v>328</v>
      </c>
      <c r="U309" s="20">
        <v>328</v>
      </c>
      <c r="V309" s="21">
        <v>6.1388139147311449E-4</v>
      </c>
      <c r="W309" s="21">
        <v>2.9461972881108522E-3</v>
      </c>
      <c r="X309" s="21">
        <v>5.4967021569609642E-3</v>
      </c>
      <c r="Y309" s="21">
        <v>5.8856041869148612E-4</v>
      </c>
      <c r="Z309" s="51">
        <f>bv_affected*V309+bv_idpcumul*W309+bv_htotalimput*X309+bv_hpartialimput*Y309</f>
        <v>2.0980317609559278E-3</v>
      </c>
      <c r="AA309" s="51">
        <f>100 * Z309 / MAX(magnitudescore)</f>
        <v>4.8792969097577981</v>
      </c>
      <c r="AC309" s="23">
        <v>0.60263001918792725</v>
      </c>
      <c r="AD309" s="23">
        <v>1.1042864322662354</v>
      </c>
      <c r="AE309" s="23">
        <v>1.8262100219726563</v>
      </c>
      <c r="AF309" s="23">
        <v>0.60263001918792725</v>
      </c>
      <c r="AG309" s="23">
        <v>1</v>
      </c>
      <c r="AH309" s="23">
        <v>1.9948261324316263E-3</v>
      </c>
      <c r="AI309" s="23">
        <v>8.2804467529058456E-3</v>
      </c>
      <c r="AJ309" s="23">
        <v>6.580110639333725E-3</v>
      </c>
      <c r="AK309" s="76">
        <f>bv_rimputAffect*AH309+bv_ratioIDP*AI309+bv_rimputDamaged*AJ309</f>
        <v>5.9735880678985272E-3</v>
      </c>
      <c r="AL309" s="76">
        <f>100 * AK309 / MAX(intensityscore)</f>
        <v>90.700748870124798</v>
      </c>
      <c r="AN309" s="25">
        <v>0.46246001124382019</v>
      </c>
      <c r="AO309" s="25">
        <v>3.5948224831372499E-3</v>
      </c>
      <c r="AP309" s="25">
        <v>6.105610561056106</v>
      </c>
      <c r="AQ309" s="25">
        <v>1.7078338423743844E-3</v>
      </c>
      <c r="AR309" s="80">
        <v>2.4939184995333699E-3</v>
      </c>
      <c r="AS309" s="80">
        <v>37.090419769287109</v>
      </c>
      <c r="AU309" s="78">
        <v>16413.15234375</v>
      </c>
      <c r="AV309" s="78">
        <v>5.5760707855224609</v>
      </c>
      <c r="AW309" s="28">
        <v>0.74632829427719116</v>
      </c>
      <c r="AX309" s="29">
        <v>99</v>
      </c>
      <c r="AY309" s="28">
        <v>16413.15234375</v>
      </c>
      <c r="AZ309" s="28">
        <v>32.015247344970703</v>
      </c>
      <c r="BA309" s="28">
        <v>0.99000000953674316</v>
      </c>
      <c r="BC309" s="34">
        <v>8272</v>
      </c>
      <c r="BD309" s="35">
        <v>3787.214599609375</v>
      </c>
      <c r="BE309" s="35">
        <v>20.148927688598633</v>
      </c>
      <c r="BF309" s="33">
        <v>76</v>
      </c>
    </row>
    <row r="310" spans="1:58">
      <c r="A310" s="7">
        <v>309</v>
      </c>
      <c r="C310" s="11" t="s">
        <v>5</v>
      </c>
      <c r="D310" s="11" t="s">
        <v>9</v>
      </c>
      <c r="E310" s="11" t="s">
        <v>13</v>
      </c>
      <c r="F310" s="11" t="s">
        <v>26</v>
      </c>
      <c r="G310" s="11" t="s">
        <v>43</v>
      </c>
      <c r="H310" s="15" t="s">
        <v>348</v>
      </c>
      <c r="I310" s="11" t="s">
        <v>747</v>
      </c>
      <c r="J310" s="11">
        <v>83726000</v>
      </c>
      <c r="K310" s="11">
        <v>83726</v>
      </c>
      <c r="L310" s="12">
        <v>48027</v>
      </c>
      <c r="M310" s="12">
        <v>49541.08203125</v>
      </c>
      <c r="N310" s="13">
        <v>5.7759999999999998</v>
      </c>
      <c r="P310" s="20">
        <v>29859.099609375</v>
      </c>
      <c r="Q310" s="20">
        <v>50193</v>
      </c>
      <c r="R310" s="20">
        <v>9295</v>
      </c>
      <c r="S310" s="20">
        <v>9295</v>
      </c>
      <c r="T310" s="20">
        <v>158</v>
      </c>
      <c r="U310" s="20">
        <v>158</v>
      </c>
      <c r="V310" s="21">
        <v>2.215902553871274E-3</v>
      </c>
      <c r="W310" s="21">
        <v>9.7558042034506798E-3</v>
      </c>
      <c r="X310" s="21">
        <v>1.728411577641964E-2</v>
      </c>
      <c r="Y310" s="21">
        <v>2.8351385844871402E-4</v>
      </c>
      <c r="Z310" s="51">
        <f>bv_affected*V310+bv_idpcumul*W310+bv_htotalimput*X310+bv_hpartialimput*Y310</f>
        <v>6.3591024555789766E-3</v>
      </c>
      <c r="AA310" s="51">
        <f>100 * Z310 / MAX(magnitudescore)</f>
        <v>14.789074950039096</v>
      </c>
      <c r="AC310" s="23">
        <v>0.60271000862121582</v>
      </c>
      <c r="AD310" s="23">
        <v>1.0131591558456421</v>
      </c>
      <c r="AE310" s="23">
        <v>1.4563000202178955</v>
      </c>
      <c r="AF310" s="23">
        <v>0.60271000862121582</v>
      </c>
      <c r="AG310" s="23">
        <v>1</v>
      </c>
      <c r="AH310" s="23">
        <v>1.9950908608734608E-3</v>
      </c>
      <c r="AI310" s="23">
        <v>7.5971330516040325E-3</v>
      </c>
      <c r="AJ310" s="23">
        <v>6.580110639333725E-3</v>
      </c>
      <c r="AK310" s="76">
        <f>bv_rimputAffect*AH310+bv_ratioIDP*AI310+bv_rimputDamaged*AJ310</f>
        <v>5.7423546270001678E-3</v>
      </c>
      <c r="AL310" s="76">
        <f>100 * AK310 / MAX(intensityscore)</f>
        <v>87.189785942164633</v>
      </c>
      <c r="AN310" s="25">
        <v>0.35117000341415405</v>
      </c>
      <c r="AO310" s="25">
        <v>2.7297362685203552E-3</v>
      </c>
      <c r="AP310" s="25">
        <v>16.147503435639031</v>
      </c>
      <c r="AQ310" s="25">
        <v>4.5167068019509315E-3</v>
      </c>
      <c r="AR310" s="80">
        <v>3.7722878432034676E-3</v>
      </c>
      <c r="AS310" s="80">
        <v>56.102771759033203</v>
      </c>
      <c r="AU310" s="78">
        <v>72334.6484375</v>
      </c>
      <c r="AV310" s="78">
        <v>24.574384689331055</v>
      </c>
      <c r="AW310" s="28">
        <v>1.3904826641082764</v>
      </c>
      <c r="AX310" s="29">
        <v>1</v>
      </c>
      <c r="AY310" s="28">
        <v>51266.671875</v>
      </c>
      <c r="AZ310" s="28">
        <v>100</v>
      </c>
      <c r="BA310" s="28">
        <v>0.86306148767471313</v>
      </c>
      <c r="BC310" s="34">
        <v>29859.099609375</v>
      </c>
      <c r="BD310" s="35">
        <v>9049.7353515625</v>
      </c>
      <c r="BE310" s="35">
        <v>48.146854400634766</v>
      </c>
      <c r="BF310" s="33">
        <v>11</v>
      </c>
    </row>
    <row r="311" spans="1:58">
      <c r="A311" s="7">
        <v>310</v>
      </c>
      <c r="C311" s="11" t="s">
        <v>5</v>
      </c>
      <c r="D311" s="11" t="s">
        <v>9</v>
      </c>
      <c r="E311" s="11" t="s">
        <v>13</v>
      </c>
      <c r="F311" s="11" t="s">
        <v>26</v>
      </c>
      <c r="G311" s="11" t="s">
        <v>43</v>
      </c>
      <c r="H311" s="15" t="s">
        <v>349</v>
      </c>
      <c r="I311" s="11" t="s">
        <v>748</v>
      </c>
      <c r="J311" s="11">
        <v>83728000</v>
      </c>
      <c r="K311" s="11">
        <v>83728</v>
      </c>
      <c r="L311" s="12">
        <v>19133</v>
      </c>
      <c r="M311" s="12">
        <v>19736.1796875</v>
      </c>
      <c r="N311" s="13">
        <v>20.905000000000001</v>
      </c>
      <c r="P311" s="20">
        <v>11895.7001953125</v>
      </c>
      <c r="Q311" s="20">
        <v>13667</v>
      </c>
      <c r="R311" s="20">
        <v>2531</v>
      </c>
      <c r="S311" s="20">
        <v>2531</v>
      </c>
      <c r="T311" s="20">
        <v>1540</v>
      </c>
      <c r="U311" s="20">
        <v>1540</v>
      </c>
      <c r="V311" s="21">
        <v>8.828033460304141E-4</v>
      </c>
      <c r="W311" s="21">
        <v>2.6563976425677538E-3</v>
      </c>
      <c r="X311" s="21">
        <v>4.7064116224646568E-3</v>
      </c>
      <c r="Y311" s="21">
        <v>2.7633628342300653E-3</v>
      </c>
      <c r="Z311" s="51">
        <f>bv_affected*V311+bv_idpcumul*W311+bv_htotalimput*X311+bv_hpartialimput*Y311</f>
        <v>2.542298178898636E-3</v>
      </c>
      <c r="AA311" s="51">
        <f>100 * Z311 / MAX(magnitudescore)</f>
        <v>5.9125070834633418</v>
      </c>
      <c r="AC311" s="23">
        <v>0.60273998975753784</v>
      </c>
      <c r="AD311" s="23">
        <v>0.69248455762863159</v>
      </c>
      <c r="AE311" s="23">
        <v>1.5742299556732178</v>
      </c>
      <c r="AF311" s="23">
        <v>0.60273998975753784</v>
      </c>
      <c r="AG311" s="23">
        <v>1</v>
      </c>
      <c r="AH311" s="23">
        <v>1.9951900467276573E-3</v>
      </c>
      <c r="AI311" s="23">
        <v>5.192567128688097E-3</v>
      </c>
      <c r="AJ311" s="23">
        <v>6.580110639333725E-3</v>
      </c>
      <c r="AK311" s="76">
        <f>bv_rimputAffect*AH311+bv_ratioIDP*AI311+bv_rimputDamaged*AJ311</f>
        <v>4.9284346322063357E-3</v>
      </c>
      <c r="AL311" s="76">
        <f>100 * AK311 / MAX(intensityscore)</f>
        <v>74.831526181186632</v>
      </c>
      <c r="AN311" s="25">
        <v>0.43538001179695129</v>
      </c>
      <c r="AO311" s="25">
        <v>3.384322626516223E-3</v>
      </c>
      <c r="AP311" s="25">
        <v>8.0222841225626738</v>
      </c>
      <c r="AQ311" s="25">
        <v>2.2439570166170597E-3</v>
      </c>
      <c r="AR311" s="80">
        <v>2.7190122925889798E-3</v>
      </c>
      <c r="AS311" s="80">
        <v>40.438091278076172</v>
      </c>
      <c r="AU311" s="78">
        <v>17890.8984375</v>
      </c>
      <c r="AV311" s="78">
        <v>6.0781083106994629</v>
      </c>
      <c r="AW311" s="28">
        <v>0.7837684154510498</v>
      </c>
      <c r="AX311" s="29">
        <v>91</v>
      </c>
      <c r="AY311" s="28">
        <v>17890.8984375</v>
      </c>
      <c r="AZ311" s="28">
        <v>34.897716522216797</v>
      </c>
      <c r="BA311" s="28">
        <v>0.58991152048110962</v>
      </c>
      <c r="BC311" s="34">
        <v>11895.7001953125</v>
      </c>
      <c r="BD311" s="35">
        <v>3055.240234375</v>
      </c>
      <c r="BE311" s="35">
        <v>16.254640579223633</v>
      </c>
      <c r="BF311" s="33">
        <v>91</v>
      </c>
    </row>
    <row r="312" spans="1:58">
      <c r="A312" s="7">
        <v>311</v>
      </c>
      <c r="C312" s="11" t="s">
        <v>5</v>
      </c>
      <c r="D312" s="11" t="s">
        <v>9</v>
      </c>
      <c r="E312" s="11" t="s">
        <v>13</v>
      </c>
      <c r="F312" s="11" t="s">
        <v>26</v>
      </c>
      <c r="G312" s="11" t="s">
        <v>43</v>
      </c>
      <c r="H312" s="15" t="s">
        <v>26</v>
      </c>
      <c r="I312" s="11" t="s">
        <v>749</v>
      </c>
      <c r="J312" s="11">
        <v>83729000</v>
      </c>
      <c r="K312" s="11">
        <v>83729</v>
      </c>
      <c r="L312" s="12">
        <v>37505</v>
      </c>
      <c r="M312" s="12">
        <v>38687.3671875</v>
      </c>
      <c r="N312" s="13">
        <v>24.302</v>
      </c>
      <c r="P312" s="20">
        <v>23321.400390625</v>
      </c>
      <c r="Q312" s="20">
        <v>12901</v>
      </c>
      <c r="R312" s="20">
        <v>2389</v>
      </c>
      <c r="S312" s="20">
        <v>2389</v>
      </c>
      <c r="T312" s="20">
        <v>6725</v>
      </c>
      <c r="U312" s="20">
        <v>6725</v>
      </c>
      <c r="V312" s="21">
        <v>1.730727031826973E-3</v>
      </c>
      <c r="W312" s="21">
        <v>2.5075136218219995E-3</v>
      </c>
      <c r="X312" s="21">
        <v>4.4423616491258144E-3</v>
      </c>
      <c r="Y312" s="21">
        <v>1.2067282572388649E-2</v>
      </c>
      <c r="Z312" s="51">
        <f>bv_affected*V312+bv_idpcumul*W312+bv_htotalimput*X312+bv_hpartialimput*Y312</f>
        <v>5.2250896422425287E-3</v>
      </c>
      <c r="AA312" s="51">
        <f>100 * Z312 / MAX(magnitudescore)</f>
        <v>12.151752999671105</v>
      </c>
      <c r="AC312" s="23">
        <v>0.60281997919082642</v>
      </c>
      <c r="AD312" s="23">
        <v>0.33346801996231079</v>
      </c>
      <c r="AE312" s="23">
        <v>1.7976800203323364</v>
      </c>
      <c r="AF312" s="23">
        <v>0.60281997919082642</v>
      </c>
      <c r="AG312" s="23">
        <v>1</v>
      </c>
      <c r="AH312" s="23">
        <v>1.9954547751694918E-3</v>
      </c>
      <c r="AI312" s="23">
        <v>2.5004963390529156E-3</v>
      </c>
      <c r="AJ312" s="23">
        <v>6.580110639333725E-3</v>
      </c>
      <c r="AK312" s="76">
        <f>bv_rimputAffect*AH312+bv_ratioIDP*AI312+bv_rimputDamaged*AJ312</f>
        <v>4.0172369169071314E-3</v>
      </c>
      <c r="AL312" s="76">
        <f>100 * AK312 / MAX(intensityscore)</f>
        <v>60.996237539420768</v>
      </c>
      <c r="AN312" s="25">
        <v>0.51412999629974365</v>
      </c>
      <c r="AO312" s="25">
        <v>3.9964667521417141E-3</v>
      </c>
      <c r="AP312" s="25">
        <v>11.150517803943821</v>
      </c>
      <c r="AQ312" s="25">
        <v>3.1189725268632174E-3</v>
      </c>
      <c r="AR312" s="80">
        <v>3.4845204333721685E-3</v>
      </c>
      <c r="AS312" s="80">
        <v>51.822994232177734</v>
      </c>
      <c r="AU312" s="78">
        <v>38413.5703125</v>
      </c>
      <c r="AV312" s="78">
        <v>13.050313949584961</v>
      </c>
      <c r="AW312" s="28">
        <v>1.1156209707260132</v>
      </c>
      <c r="AX312" s="29">
        <v>31</v>
      </c>
      <c r="AY312" s="28">
        <v>38413.5703125</v>
      </c>
      <c r="AZ312" s="28">
        <v>74.928932189941406</v>
      </c>
      <c r="BA312" s="28">
        <v>0.28405654430389404</v>
      </c>
      <c r="BC312" s="34">
        <v>23321.400390625</v>
      </c>
      <c r="BD312" s="35">
        <v>3405.90380859375</v>
      </c>
      <c r="BE312" s="35">
        <v>18.120258331298828</v>
      </c>
      <c r="BF312" s="33">
        <v>83</v>
      </c>
    </row>
    <row r="313" spans="1:58">
      <c r="A313" s="7">
        <v>312</v>
      </c>
      <c r="C313" s="11" t="s">
        <v>5</v>
      </c>
      <c r="D313" s="11" t="s">
        <v>9</v>
      </c>
      <c r="E313" s="11" t="s">
        <v>13</v>
      </c>
      <c r="F313" s="11" t="s">
        <v>26</v>
      </c>
      <c r="G313" s="11" t="s">
        <v>43</v>
      </c>
      <c r="H313" s="15" t="s">
        <v>350</v>
      </c>
      <c r="I313" s="11" t="s">
        <v>750</v>
      </c>
      <c r="J313" s="11">
        <v>83730000</v>
      </c>
      <c r="K313" s="11">
        <v>83730</v>
      </c>
      <c r="L313" s="12">
        <v>18724</v>
      </c>
      <c r="M313" s="12">
        <v>19314.28515625</v>
      </c>
      <c r="N313" s="13">
        <v>26.524000000000001</v>
      </c>
      <c r="P313" s="20">
        <v>11641.900390625</v>
      </c>
      <c r="Q313" s="20">
        <v>13375.7998046875</v>
      </c>
      <c r="R313" s="20">
        <v>3741</v>
      </c>
      <c r="S313" s="20">
        <v>3741</v>
      </c>
      <c r="T313" s="20">
        <v>243</v>
      </c>
      <c r="U313" s="20">
        <v>243</v>
      </c>
      <c r="V313" s="21">
        <v>8.6396833648905158E-4</v>
      </c>
      <c r="W313" s="21">
        <v>2.5997983757406473E-3</v>
      </c>
      <c r="X313" s="21">
        <v>6.9564152508974075E-3</v>
      </c>
      <c r="Y313" s="21">
        <v>4.3603710946626961E-4</v>
      </c>
      <c r="Z313" s="51">
        <f>bv_affected*V313+bv_idpcumul*W313+bv_htotalimput*X313+bv_hpartialimput*Y313</f>
        <v>2.4149625442252726E-3</v>
      </c>
      <c r="AA313" s="51">
        <f>100 * Z313 / MAX(magnitudescore)</f>
        <v>5.616368397516708</v>
      </c>
      <c r="AC313" s="23">
        <v>0.60276001691818237</v>
      </c>
      <c r="AD313" s="23">
        <v>0.69253402948379517</v>
      </c>
      <c r="AE313" s="23">
        <v>1.574180006980896</v>
      </c>
      <c r="AF313" s="23">
        <v>0.60276001691818237</v>
      </c>
      <c r="AG313" s="23">
        <v>1</v>
      </c>
      <c r="AH313" s="23">
        <v>1.9952564034610987E-3</v>
      </c>
      <c r="AI313" s="23">
        <v>5.1929382607340813E-3</v>
      </c>
      <c r="AJ313" s="23">
        <v>6.580110639333725E-3</v>
      </c>
      <c r="AK313" s="76">
        <f>bv_rimputAffect*AH313+bv_ratioIDP*AI313+bv_rimputDamaged*AJ313</f>
        <v>4.9285773671697824E-3</v>
      </c>
      <c r="AL313" s="76">
        <f>100 * AK313 / MAX(intensityscore)</f>
        <v>74.833693416008899</v>
      </c>
      <c r="AN313" s="25">
        <v>0.43369999527931213</v>
      </c>
      <c r="AO313" s="25">
        <v>3.3712633885443211E-3</v>
      </c>
      <c r="AP313" s="25">
        <v>11.017964071856287</v>
      </c>
      <c r="AQ313" s="25">
        <v>3.0818951781839132E-3</v>
      </c>
      <c r="AR313" s="80">
        <v>3.2024406364448122E-3</v>
      </c>
      <c r="AS313" s="80">
        <v>47.627803802490234</v>
      </c>
      <c r="AU313" s="78">
        <v>20016.15625</v>
      </c>
      <c r="AV313" s="78">
        <v>6.8001260757446289</v>
      </c>
      <c r="AW313" s="28">
        <v>0.83251696825027466</v>
      </c>
      <c r="AX313" s="29">
        <v>77</v>
      </c>
      <c r="AY313" s="28">
        <v>20016.15625</v>
      </c>
      <c r="AZ313" s="28">
        <v>39.043212890625</v>
      </c>
      <c r="BA313" s="28">
        <v>0.89097785949707031</v>
      </c>
      <c r="BC313" s="34">
        <v>11641.900390625</v>
      </c>
      <c r="BD313" s="35">
        <v>4498.62939453125</v>
      </c>
      <c r="BE313" s="35">
        <v>23.933832168579102</v>
      </c>
      <c r="BF313" s="33">
        <v>60</v>
      </c>
    </row>
    <row r="314" spans="1:58">
      <c r="A314" s="7">
        <v>313</v>
      </c>
      <c r="C314" s="11" t="s">
        <v>5</v>
      </c>
      <c r="D314" s="11" t="s">
        <v>9</v>
      </c>
      <c r="E314" s="11" t="s">
        <v>13</v>
      </c>
      <c r="F314" s="11" t="s">
        <v>26</v>
      </c>
      <c r="G314" s="11" t="s">
        <v>43</v>
      </c>
      <c r="H314" s="15" t="s">
        <v>351</v>
      </c>
      <c r="I314" s="11" t="s">
        <v>751</v>
      </c>
      <c r="J314" s="11">
        <v>83731000</v>
      </c>
      <c r="K314" s="11">
        <v>83731</v>
      </c>
      <c r="L314" s="12">
        <v>26599</v>
      </c>
      <c r="M314" s="12">
        <v>27437.548828125</v>
      </c>
      <c r="N314" s="13">
        <v>51.591000000000001</v>
      </c>
      <c r="P314" s="20">
        <v>16539.30078125</v>
      </c>
      <c r="Q314" s="20">
        <v>5670</v>
      </c>
      <c r="R314" s="20">
        <v>250</v>
      </c>
      <c r="S314" s="20">
        <v>250</v>
      </c>
      <c r="T314" s="20">
        <v>2660</v>
      </c>
      <c r="U314" s="20">
        <v>2660</v>
      </c>
      <c r="V314" s="21">
        <v>1.2274141190573573E-3</v>
      </c>
      <c r="W314" s="21">
        <v>1.1020542588084936E-3</v>
      </c>
      <c r="X314" s="21">
        <v>4.6487670624628663E-4</v>
      </c>
      <c r="Y314" s="21">
        <v>4.7730812802910805E-3</v>
      </c>
      <c r="Z314" s="51">
        <f>bv_affected*V314+bv_idpcumul*W314+bv_htotalimput*X314+bv_hpartialimput*Y314</f>
        <v>1.9785207377804909E-3</v>
      </c>
      <c r="AA314" s="51">
        <f>100 * Z314 / MAX(magnitudescore)</f>
        <v>4.6013555663930958</v>
      </c>
      <c r="AC314" s="23">
        <v>0.60280001163482666</v>
      </c>
      <c r="AD314" s="23">
        <v>0.20665110647678375</v>
      </c>
      <c r="AE314" s="23">
        <v>0.80935001373291016</v>
      </c>
      <c r="AF314" s="23">
        <v>0.60280001163482666</v>
      </c>
      <c r="AG314" s="23">
        <v>0.80935001373291016</v>
      </c>
      <c r="AH314" s="23">
        <v>1.9953886512666941E-3</v>
      </c>
      <c r="AI314" s="23">
        <v>1.54956488404423E-3</v>
      </c>
      <c r="AJ314" s="23">
        <v>5.3256126120686531E-3</v>
      </c>
      <c r="AK314" s="76">
        <f>bv_rimputAffect*AH314+bv_ratioIDP*AI314+bv_rimputDamaged*AJ314</f>
        <v>3.188888719037641E-3</v>
      </c>
      <c r="AL314" s="76">
        <f>100 * AK314 / MAX(intensityscore)</f>
        <v>48.418905286510331</v>
      </c>
      <c r="AN314" s="25">
        <v>0.45886999368667603</v>
      </c>
      <c r="AO314" s="25">
        <v>3.5669163335114717E-3</v>
      </c>
      <c r="AP314" s="25">
        <v>13.869549285452546</v>
      </c>
      <c r="AQ314" s="25">
        <v>3.8795277941972017E-3</v>
      </c>
      <c r="AR314" s="80">
        <v>3.749299626635067E-3</v>
      </c>
      <c r="AS314" s="80">
        <v>55.760883331298828</v>
      </c>
      <c r="AU314" s="78">
        <v>12423.779296875</v>
      </c>
      <c r="AV314" s="78">
        <v>4.2207536697387695</v>
      </c>
      <c r="AW314" s="28">
        <v>0.62538999319076538</v>
      </c>
      <c r="AX314" s="29">
        <v>119</v>
      </c>
      <c r="AY314" s="28">
        <v>12423.779296875</v>
      </c>
      <c r="AZ314" s="28">
        <v>24.233636856079102</v>
      </c>
      <c r="BA314" s="28">
        <v>4.1913364082574844E-2</v>
      </c>
      <c r="BC314" s="34">
        <v>16539.30078125</v>
      </c>
      <c r="BD314" s="35">
        <v>318.09683227539062</v>
      </c>
      <c r="BE314" s="35">
        <v>1.692354679107666</v>
      </c>
      <c r="BF314" s="33">
        <v>167</v>
      </c>
    </row>
    <row r="315" spans="1:58">
      <c r="A315" s="7">
        <v>314</v>
      </c>
      <c r="C315" s="11" t="s">
        <v>5</v>
      </c>
      <c r="D315" s="11" t="s">
        <v>9</v>
      </c>
      <c r="E315" s="11" t="s">
        <v>13</v>
      </c>
      <c r="F315" s="11" t="s">
        <v>26</v>
      </c>
      <c r="G315" s="11" t="s">
        <v>43</v>
      </c>
      <c r="H315" s="15" t="s">
        <v>352</v>
      </c>
      <c r="I315" s="11" t="s">
        <v>752</v>
      </c>
      <c r="J315" s="11">
        <v>83733000</v>
      </c>
      <c r="K315" s="11">
        <v>83733</v>
      </c>
      <c r="L315" s="12">
        <v>17089</v>
      </c>
      <c r="M315" s="12">
        <v>17627.740234375</v>
      </c>
      <c r="N315" s="13">
        <v>0.53400000000000003</v>
      </c>
      <c r="P315" s="20">
        <v>10640.7998046875</v>
      </c>
      <c r="Q315" s="20">
        <v>12226</v>
      </c>
      <c r="R315" s="20">
        <v>2264</v>
      </c>
      <c r="S315" s="20">
        <v>2264</v>
      </c>
      <c r="T315" s="20">
        <v>1372</v>
      </c>
      <c r="U315" s="20">
        <v>1372</v>
      </c>
      <c r="V315" s="21">
        <v>7.8967469744384289E-4</v>
      </c>
      <c r="W315" s="21">
        <v>2.3763165809214115E-3</v>
      </c>
      <c r="X315" s="21">
        <v>4.2099235579371452E-3</v>
      </c>
      <c r="Y315" s="21">
        <v>2.461905125528574E-3</v>
      </c>
      <c r="Z315" s="51">
        <f>bv_affected*V315+bv_idpcumul*W315+bv_htotalimput*X315+bv_hpartialimput*Y315</f>
        <v>2.2714824232505635E-3</v>
      </c>
      <c r="AA315" s="51">
        <f>100 * Z315 / MAX(magnitudescore)</f>
        <v>5.2826832150938294</v>
      </c>
      <c r="AC315" s="23">
        <v>0.60364001989364624</v>
      </c>
      <c r="AD315" s="23">
        <v>0.69356590509414673</v>
      </c>
      <c r="AE315" s="23">
        <v>1.5718400478363037</v>
      </c>
      <c r="AF315" s="23">
        <v>0.60364001989364624</v>
      </c>
      <c r="AG315" s="23">
        <v>1</v>
      </c>
      <c r="AH315" s="23">
        <v>1.9981693476438522E-3</v>
      </c>
      <c r="AI315" s="23">
        <v>5.2006756886839867E-3</v>
      </c>
      <c r="AJ315" s="23">
        <v>6.580110639333725E-3</v>
      </c>
      <c r="AK315" s="76">
        <f>bv_rimputAffect*AH315+bv_ratioIDP*AI315+bv_rimputDamaged*AJ315</f>
        <v>4.9319474435411395E-3</v>
      </c>
      <c r="AL315" s="76">
        <f>100 * AK315 / MAX(intensityscore)</f>
        <v>74.884863407504326</v>
      </c>
      <c r="AN315" s="25">
        <v>0.39899998903274536</v>
      </c>
      <c r="AO315" s="25">
        <v>3.101531183347106E-3</v>
      </c>
      <c r="AP315" s="25">
        <v>7.2805755395683462</v>
      </c>
      <c r="AQ315" s="25">
        <v>2.0364897791296244E-3</v>
      </c>
      <c r="AR315" s="80">
        <v>2.4801663805722055E-3</v>
      </c>
      <c r="AS315" s="80">
        <v>36.885890960693359</v>
      </c>
      <c r="AU315" s="78">
        <v>14591.3017578125</v>
      </c>
      <c r="AV315" s="78">
        <v>4.957129955291748</v>
      </c>
      <c r="AW315" s="28">
        <v>0.69523030519485474</v>
      </c>
      <c r="AX315" s="29">
        <v>105</v>
      </c>
      <c r="AY315" s="28">
        <v>14591.3017578125</v>
      </c>
      <c r="AZ315" s="28">
        <v>28.461574554443359</v>
      </c>
      <c r="BA315" s="28">
        <v>0.59079611301422119</v>
      </c>
      <c r="BC315" s="34">
        <v>10640.7998046875</v>
      </c>
      <c r="BD315" s="35">
        <v>2508.33056640625</v>
      </c>
      <c r="BE315" s="35">
        <v>13.344944953918457</v>
      </c>
      <c r="BF315" s="33">
        <v>96</v>
      </c>
    </row>
    <row r="316" spans="1:58">
      <c r="A316" s="7">
        <v>315</v>
      </c>
      <c r="C316" s="11" t="s">
        <v>5</v>
      </c>
      <c r="D316" s="11" t="s">
        <v>9</v>
      </c>
      <c r="E316" s="11" t="s">
        <v>13</v>
      </c>
      <c r="F316" s="11" t="s">
        <v>26</v>
      </c>
      <c r="G316" s="11" t="s">
        <v>43</v>
      </c>
      <c r="H316" s="15" t="s">
        <v>353</v>
      </c>
      <c r="I316" s="11" t="s">
        <v>753</v>
      </c>
      <c r="J316" s="11">
        <v>83734000</v>
      </c>
      <c r="K316" s="11">
        <v>83734</v>
      </c>
      <c r="L316" s="12">
        <v>31097</v>
      </c>
      <c r="M316" s="12">
        <v>32077.3515625</v>
      </c>
      <c r="N316" s="13">
        <v>89.534000000000006</v>
      </c>
      <c r="P316" s="20">
        <v>19335.80078125</v>
      </c>
      <c r="Q316" s="20">
        <v>19336</v>
      </c>
      <c r="R316" s="20">
        <v>4114</v>
      </c>
      <c r="S316" s="20">
        <v>4114</v>
      </c>
      <c r="T316" s="20">
        <v>2502</v>
      </c>
      <c r="U316" s="20">
        <v>2502</v>
      </c>
      <c r="V316" s="21">
        <v>1.4349478296935558E-3</v>
      </c>
      <c r="W316" s="21">
        <v>3.7582577206194401E-3</v>
      </c>
      <c r="X316" s="21">
        <v>7.6500112190842628E-3</v>
      </c>
      <c r="Y316" s="21">
        <v>4.4895675964653492E-3</v>
      </c>
      <c r="Z316" s="51">
        <f>bv_affected*V316+bv_idpcumul*W316+bv_htotalimput*X316+bv_hpartialimput*Y316</f>
        <v>4.0387423281092192E-3</v>
      </c>
      <c r="AA316" s="51">
        <f>100 * Z316 / MAX(magnitudescore)</f>
        <v>9.3927190844206123</v>
      </c>
      <c r="AC316" s="23">
        <v>0.60278999805450439</v>
      </c>
      <c r="AD316" s="23">
        <v>0.60279291868209839</v>
      </c>
      <c r="AE316" s="23">
        <v>1.5739500522613525</v>
      </c>
      <c r="AF316" s="23">
        <v>0.60278999805450439</v>
      </c>
      <c r="AG316" s="23">
        <v>1</v>
      </c>
      <c r="AH316" s="23">
        <v>1.9953555893152952E-3</v>
      </c>
      <c r="AI316" s="23">
        <v>4.5200181193649769E-3</v>
      </c>
      <c r="AJ316" s="23">
        <v>6.580110639333725E-3</v>
      </c>
      <c r="AK316" s="76">
        <f>bv_rimputAffect*AH316+bv_ratioIDP*AI316+bv_rimputDamaged*AJ316</f>
        <v>4.7008194694295527E-3</v>
      </c>
      <c r="AL316" s="76">
        <f>100 * AK316 / MAX(intensityscore)</f>
        <v>71.375501848174281</v>
      </c>
      <c r="AN316" s="25">
        <v>0.38144999742507935</v>
      </c>
      <c r="AO316" s="25">
        <v>2.9651105869561434E-3</v>
      </c>
      <c r="AP316" s="25">
        <v>2.6392961876832843</v>
      </c>
      <c r="AQ316" s="25">
        <v>7.3825201252475381E-4</v>
      </c>
      <c r="AR316" s="80">
        <v>1.6659202142346276E-3</v>
      </c>
      <c r="AS316" s="80">
        <v>24.776142120361328</v>
      </c>
      <c r="AU316" s="78">
        <v>16609.71875</v>
      </c>
      <c r="AV316" s="78">
        <v>5.6428508758544922</v>
      </c>
      <c r="AW316" s="28">
        <v>0.75149857997894287</v>
      </c>
      <c r="AX316" s="29">
        <v>98</v>
      </c>
      <c r="AY316" s="28">
        <v>16609.71875</v>
      </c>
      <c r="AZ316" s="28">
        <v>32.398666381835938</v>
      </c>
      <c r="BA316" s="28">
        <v>0.58996140956878662</v>
      </c>
      <c r="BC316" s="34">
        <v>19335.80078125</v>
      </c>
      <c r="BD316" s="35">
        <v>4351.34375</v>
      </c>
      <c r="BE316" s="35">
        <v>23.150236129760742</v>
      </c>
      <c r="BF316" s="33">
        <v>65</v>
      </c>
    </row>
    <row r="317" spans="1:58">
      <c r="A317" s="7">
        <v>316</v>
      </c>
      <c r="C317" s="11" t="s">
        <v>5</v>
      </c>
      <c r="D317" s="11" t="s">
        <v>9</v>
      </c>
      <c r="E317" s="11" t="s">
        <v>13</v>
      </c>
      <c r="F317" s="11" t="s">
        <v>26</v>
      </c>
      <c r="G317" s="11" t="s">
        <v>43</v>
      </c>
      <c r="H317" s="15" t="s">
        <v>354</v>
      </c>
      <c r="I317" s="11" t="s">
        <v>754</v>
      </c>
      <c r="J317" s="11">
        <v>83735000</v>
      </c>
      <c r="K317" s="11">
        <v>83735</v>
      </c>
      <c r="L317" s="12">
        <v>14694</v>
      </c>
      <c r="M317" s="12">
        <v>15157.2373046875</v>
      </c>
      <c r="N317" s="13">
        <v>19.402000000000001</v>
      </c>
      <c r="P317" s="20">
        <v>9136.7998046875</v>
      </c>
      <c r="Q317" s="20">
        <v>11140</v>
      </c>
      <c r="R317" s="20">
        <v>2063</v>
      </c>
      <c r="S317" s="20">
        <v>2063</v>
      </c>
      <c r="T317" s="20">
        <v>1191</v>
      </c>
      <c r="U317" s="20">
        <v>1191</v>
      </c>
      <c r="V317" s="21">
        <v>6.7805993603542447E-4</v>
      </c>
      <c r="W317" s="21">
        <v>2.1652353461831808E-3</v>
      </c>
      <c r="X317" s="21">
        <v>3.8361626211553812E-3</v>
      </c>
      <c r="Y317" s="21">
        <v>2.1371201146394014E-3</v>
      </c>
      <c r="Z317" s="51">
        <f>bv_affected*V317+bv_idpcumul*W317+bv_htotalimput*X317+bv_hpartialimput*Y317</f>
        <v>2.0273403288738334E-3</v>
      </c>
      <c r="AA317" s="51">
        <f>100 * Z317 / MAX(magnitudescore)</f>
        <v>4.7148930658677708</v>
      </c>
      <c r="AC317" s="23">
        <v>0.60280001163482666</v>
      </c>
      <c r="AD317" s="23">
        <v>0.73496240377426147</v>
      </c>
      <c r="AE317" s="23">
        <v>1.6382499933242798</v>
      </c>
      <c r="AF317" s="23">
        <v>0.60280001163482666</v>
      </c>
      <c r="AG317" s="23">
        <v>1</v>
      </c>
      <c r="AH317" s="23">
        <v>1.9953886512666941E-3</v>
      </c>
      <c r="AI317" s="23">
        <v>5.511085968464613E-3</v>
      </c>
      <c r="AJ317" s="23">
        <v>6.580110639333725E-3</v>
      </c>
      <c r="AK317" s="76">
        <f>bv_rimputAffect*AH317+bv_ratioIDP*AI317+bv_rimputDamaged*AJ317</f>
        <v>5.0363044597208501E-3</v>
      </c>
      <c r="AL317" s="76">
        <f>100 * AK317 / MAX(intensityscore)</f>
        <v>76.469381691953316</v>
      </c>
      <c r="AN317" s="25">
        <v>0.52806001901626587</v>
      </c>
      <c r="AO317" s="25">
        <v>4.1047483682632446E-3</v>
      </c>
      <c r="AP317" s="25">
        <v>11.392884178652537</v>
      </c>
      <c r="AQ317" s="25">
        <v>3.1867660582065582E-3</v>
      </c>
      <c r="AR317" s="80">
        <v>3.5691805539224378E-3</v>
      </c>
      <c r="AS317" s="80">
        <v>53.082088470458984</v>
      </c>
      <c r="AU317" s="78">
        <v>19137.775390625</v>
      </c>
      <c r="AV317" s="78">
        <v>6.5017123222351074</v>
      </c>
      <c r="AW317" s="28">
        <v>0.81302773952484131</v>
      </c>
      <c r="AX317" s="29">
        <v>82</v>
      </c>
      <c r="AY317" s="28">
        <v>19137.775390625</v>
      </c>
      <c r="AZ317" s="28">
        <v>37.329856872558594</v>
      </c>
      <c r="BA317" s="28">
        <v>0.62609034776687622</v>
      </c>
      <c r="BC317" s="34">
        <v>9136.7998046875</v>
      </c>
      <c r="BD317" s="35">
        <v>3020.747314453125</v>
      </c>
      <c r="BE317" s="35">
        <v>16.071130752563477</v>
      </c>
      <c r="BF317" s="33">
        <v>92</v>
      </c>
    </row>
    <row r="318" spans="1:58">
      <c r="A318" s="7">
        <v>317</v>
      </c>
      <c r="C318" s="11" t="s">
        <v>5</v>
      </c>
      <c r="D318" s="11" t="s">
        <v>9</v>
      </c>
      <c r="E318" s="11" t="s">
        <v>13</v>
      </c>
      <c r="F318" s="11" t="s">
        <v>26</v>
      </c>
      <c r="G318" s="11" t="s">
        <v>43</v>
      </c>
      <c r="H318" s="15" t="s">
        <v>355</v>
      </c>
      <c r="I318" s="11" t="s">
        <v>755</v>
      </c>
      <c r="J318" s="11">
        <v>83736000</v>
      </c>
      <c r="K318" s="11">
        <v>83736</v>
      </c>
      <c r="L318" s="12">
        <v>27224</v>
      </c>
      <c r="M318" s="12">
        <v>28082.25390625</v>
      </c>
      <c r="N318" s="13">
        <v>17.512</v>
      </c>
      <c r="P318" s="20">
        <v>16924.69921875</v>
      </c>
      <c r="Q318" s="20">
        <v>13505.400390625</v>
      </c>
      <c r="R318" s="20">
        <v>2501</v>
      </c>
      <c r="S318" s="20">
        <v>2501</v>
      </c>
      <c r="T318" s="20">
        <v>1191</v>
      </c>
      <c r="U318" s="20">
        <v>1191</v>
      </c>
      <c r="V318" s="21">
        <v>1.2560152681544423E-3</v>
      </c>
      <c r="W318" s="21">
        <v>2.6249883230775595E-3</v>
      </c>
      <c r="X318" s="21">
        <v>4.6506263315677643E-3</v>
      </c>
      <c r="Y318" s="21">
        <v>2.1371201146394014E-3</v>
      </c>
      <c r="Z318" s="51">
        <f>bv_affected*V318+bv_idpcumul*W318+bv_htotalimput*X318+bv_hpartialimput*Y318</f>
        <v>2.4851563470321709E-3</v>
      </c>
      <c r="AA318" s="51">
        <f>100 * Z318 / MAX(magnitudescore)</f>
        <v>5.7796149276663735</v>
      </c>
      <c r="AC318" s="23">
        <v>0.6026800274848938</v>
      </c>
      <c r="AD318" s="23">
        <v>0.48092293739318848</v>
      </c>
      <c r="AE318" s="23">
        <v>1.0034600496292114</v>
      </c>
      <c r="AF318" s="23">
        <v>0.6026800274848938</v>
      </c>
      <c r="AG318" s="23">
        <v>1</v>
      </c>
      <c r="AH318" s="23">
        <v>1.9949916750192642E-3</v>
      </c>
      <c r="AI318" s="23">
        <v>3.606181126087904E-3</v>
      </c>
      <c r="AJ318" s="23">
        <v>6.580110639333725E-3</v>
      </c>
      <c r="AK318" s="76">
        <f>bv_rimputAffect*AH318+bv_ratioIDP*AI318+bv_rimputDamaged*AJ318</f>
        <v>4.3913918300997465E-3</v>
      </c>
      <c r="AL318" s="76">
        <f>100 * AK318 / MAX(intensityscore)</f>
        <v>66.677267170904088</v>
      </c>
      <c r="AN318" s="25">
        <v>0.30959001183509827</v>
      </c>
      <c r="AO318" s="25">
        <v>2.4065240286290646E-3</v>
      </c>
      <c r="AP318" s="25">
        <v>6.8810916179337225</v>
      </c>
      <c r="AQ318" s="25">
        <v>1.92474783398211E-3</v>
      </c>
      <c r="AR318" s="80">
        <v>2.1254469090137996E-3</v>
      </c>
      <c r="AS318" s="80">
        <v>31.610382080078125</v>
      </c>
      <c r="AU318" s="78">
        <v>12181.1416015625</v>
      </c>
      <c r="AV318" s="78">
        <v>4.1383218765258789</v>
      </c>
      <c r="AW318" s="28">
        <v>0.61682426929473877</v>
      </c>
      <c r="AX318" s="29">
        <v>120</v>
      </c>
      <c r="AY318" s="28">
        <v>12181.1416015625</v>
      </c>
      <c r="AZ318" s="28">
        <v>23.760351181030273</v>
      </c>
      <c r="BA318" s="28">
        <v>0.40967509150505066</v>
      </c>
      <c r="BC318" s="34">
        <v>16924.69921875</v>
      </c>
      <c r="BD318" s="35">
        <v>2146.581787109375</v>
      </c>
      <c r="BE318" s="35">
        <v>11.420351982116699</v>
      </c>
      <c r="BF318" s="33">
        <v>104</v>
      </c>
    </row>
    <row r="319" spans="1:58">
      <c r="A319" s="7">
        <v>318</v>
      </c>
      <c r="C319" s="11" t="s">
        <v>5</v>
      </c>
      <c r="D319" s="11" t="s">
        <v>9</v>
      </c>
      <c r="E319" s="11" t="s">
        <v>13</v>
      </c>
      <c r="F319" s="11" t="s">
        <v>26</v>
      </c>
      <c r="G319" s="11" t="s">
        <v>43</v>
      </c>
      <c r="H319" s="15" t="s">
        <v>356</v>
      </c>
      <c r="I319" s="11" t="s">
        <v>756</v>
      </c>
      <c r="J319" s="11">
        <v>83738000</v>
      </c>
      <c r="K319" s="11">
        <v>83738</v>
      </c>
      <c r="L319" s="12">
        <v>191200</v>
      </c>
      <c r="M319" s="12">
        <v>197227.703125</v>
      </c>
      <c r="N319" s="13">
        <v>5.6539999999999999</v>
      </c>
      <c r="P319" s="20">
        <v>66420.3984375</v>
      </c>
      <c r="Q319" s="20">
        <v>51893.3984375</v>
      </c>
      <c r="R319" s="20">
        <v>14132</v>
      </c>
      <c r="S319" s="20">
        <v>14132</v>
      </c>
      <c r="T319" s="20">
        <v>26549</v>
      </c>
      <c r="U319" s="20">
        <v>26549</v>
      </c>
      <c r="V319" s="21">
        <v>4.9291886389255524E-3</v>
      </c>
      <c r="W319" s="21">
        <v>1.0086303576827049E-2</v>
      </c>
      <c r="X319" s="21">
        <v>2.6278549805283546E-2</v>
      </c>
      <c r="Y319" s="21">
        <v>4.7639299184083939E-2</v>
      </c>
      <c r="Z319" s="51">
        <f>bv_affected*V319+bv_idpcumul*W319+bv_htotalimput*X319+bv_hpartialimput*Y319</f>
        <v>2.1983339978754519E-2</v>
      </c>
      <c r="AA319" s="51">
        <f>100 * Z319 / MAX(magnitudescore)</f>
        <v>51.125652538081475</v>
      </c>
      <c r="AC319" s="23">
        <v>0.33676999807357788</v>
      </c>
      <c r="AD319" s="23">
        <v>0.26311415433883667</v>
      </c>
      <c r="AE319" s="23">
        <v>2.8173999786376953</v>
      </c>
      <c r="AF319" s="23">
        <v>0.33676999807357788</v>
      </c>
      <c r="AG319" s="23">
        <v>1</v>
      </c>
      <c r="AH319" s="23">
        <v>1.1147761251777411E-3</v>
      </c>
      <c r="AI319" s="23">
        <v>1.9729507621377707E-3</v>
      </c>
      <c r="AJ319" s="23">
        <v>6.580110639333725E-3</v>
      </c>
      <c r="AK319" s="76">
        <f>bv_rimputAffect*AH319+bv_ratioIDP*AI319+bv_rimputDamaged*AJ319</f>
        <v>3.6116237831534817E-3</v>
      </c>
      <c r="AL319" s="76">
        <f>100 * AK319 / MAX(intensityscore)</f>
        <v>54.8375579376724</v>
      </c>
      <c r="AN319" s="25">
        <v>0.20550000667572021</v>
      </c>
      <c r="AO319" s="25">
        <v>1.5974052948877215E-3</v>
      </c>
      <c r="AP319" s="25">
        <v>11.335789220789621</v>
      </c>
      <c r="AQ319" s="25">
        <v>3.170795738697052E-3</v>
      </c>
      <c r="AR319" s="80">
        <v>2.5153503052263632E-3</v>
      </c>
      <c r="AS319" s="80">
        <v>37.409160614013672</v>
      </c>
      <c r="AU319" s="78">
        <v>104884.015625</v>
      </c>
      <c r="AV319" s="78">
        <v>35.632442474365234</v>
      </c>
      <c r="AW319" s="28">
        <v>1.5518455505371094</v>
      </c>
      <c r="AX319" s="29">
        <v>1</v>
      </c>
      <c r="AY319" s="28">
        <v>51266.671875</v>
      </c>
      <c r="AZ319" s="28">
        <v>100</v>
      </c>
      <c r="BA319" s="28">
        <v>0.32960480451583862</v>
      </c>
      <c r="BC319" s="34">
        <v>66420.3984375</v>
      </c>
      <c r="BD319" s="35">
        <v>4498.9052734375</v>
      </c>
      <c r="BE319" s="35">
        <v>23.935300827026367</v>
      </c>
      <c r="BF319" s="33">
        <v>59</v>
      </c>
    </row>
    <row r="320" spans="1:58">
      <c r="A320" s="7">
        <v>319</v>
      </c>
      <c r="C320" s="11" t="s">
        <v>5</v>
      </c>
      <c r="D320" s="11" t="s">
        <v>9</v>
      </c>
      <c r="E320" s="11" t="s">
        <v>13</v>
      </c>
      <c r="F320" s="11" t="s">
        <v>26</v>
      </c>
      <c r="G320" s="11" t="s">
        <v>43</v>
      </c>
      <c r="H320" s="15" t="s">
        <v>357</v>
      </c>
      <c r="I320" s="11" t="s">
        <v>757</v>
      </c>
      <c r="J320" s="11">
        <v>83739000</v>
      </c>
      <c r="K320" s="11">
        <v>83739</v>
      </c>
      <c r="L320" s="12">
        <v>62727</v>
      </c>
      <c r="M320" s="12">
        <v>64704.5078125</v>
      </c>
      <c r="N320" s="13">
        <v>9.1159999999999997</v>
      </c>
      <c r="P320" s="20">
        <v>39245</v>
      </c>
      <c r="Q320" s="20">
        <v>80546</v>
      </c>
      <c r="R320" s="20">
        <v>13481</v>
      </c>
      <c r="S320" s="20">
        <v>13481</v>
      </c>
      <c r="T320" s="20">
        <v>1435</v>
      </c>
      <c r="U320" s="20">
        <v>1435</v>
      </c>
      <c r="V320" s="21">
        <v>2.9124487191438675E-3</v>
      </c>
      <c r="W320" s="21">
        <v>1.5655389055609703E-2</v>
      </c>
      <c r="X320" s="21">
        <v>2.50680111348629E-2</v>
      </c>
      <c r="Y320" s="21">
        <v>2.574951620772481E-3</v>
      </c>
      <c r="Z320" s="51">
        <f>bv_affected*V320+bv_idpcumul*W320+bv_htotalimput*X320+bv_hpartialimput*Y320</f>
        <v>9.9466657695127646E-3</v>
      </c>
      <c r="AA320" s="51">
        <f>100 * Z320 / MAX(magnitudescore)</f>
        <v>23.132507550535983</v>
      </c>
      <c r="AC320" s="23">
        <v>0.60653001070022583</v>
      </c>
      <c r="AD320" s="23">
        <v>1.2448282241821289</v>
      </c>
      <c r="AE320" s="23">
        <v>1.7483400106430054</v>
      </c>
      <c r="AF320" s="23">
        <v>0.60653001070022583</v>
      </c>
      <c r="AG320" s="23">
        <v>1</v>
      </c>
      <c r="AH320" s="23">
        <v>2.0077358931303024E-3</v>
      </c>
      <c r="AI320" s="23">
        <v>9.3342941254377365E-3</v>
      </c>
      <c r="AJ320" s="23">
        <v>6.580110639333725E-3</v>
      </c>
      <c r="AK320" s="76">
        <f>bv_rimputAffect*AH320+bv_ratioIDP*AI320+bv_rimputDamaged*AJ320</f>
        <v>6.3336435398086907E-3</v>
      </c>
      <c r="AL320" s="76">
        <f>100 * AK320 / MAX(intensityscore)</f>
        <v>96.167697806984904</v>
      </c>
      <c r="AN320" s="25">
        <v>0.23865999281406403</v>
      </c>
      <c r="AO320" s="25">
        <v>1.8551665125414729E-3</v>
      </c>
      <c r="AP320" s="25">
        <v>9.3110057500252204</v>
      </c>
      <c r="AQ320" s="25">
        <v>2.6044324040412903E-3</v>
      </c>
      <c r="AR320" s="80">
        <v>2.2923020558678945E-3</v>
      </c>
      <c r="AS320" s="80">
        <v>34.091911315917969</v>
      </c>
      <c r="AU320" s="78">
        <v>75833.59375</v>
      </c>
      <c r="AV320" s="78">
        <v>25.763088226318359</v>
      </c>
      <c r="AW320" s="28">
        <v>1.4109978675842285</v>
      </c>
      <c r="AX320" s="29">
        <v>1</v>
      </c>
      <c r="AY320" s="28">
        <v>51266.671875</v>
      </c>
      <c r="AZ320" s="28">
        <v>100</v>
      </c>
      <c r="BA320" s="28">
        <v>0.95839691162109375</v>
      </c>
      <c r="BC320" s="34">
        <v>39245</v>
      </c>
      <c r="BD320" s="35">
        <v>8976.5478515625</v>
      </c>
      <c r="BE320" s="35">
        <v>47.757480621337891</v>
      </c>
      <c r="BF320" s="33">
        <v>13</v>
      </c>
    </row>
    <row r="321" spans="1:58">
      <c r="A321" s="7">
        <v>320</v>
      </c>
      <c r="C321" s="11" t="s">
        <v>5</v>
      </c>
      <c r="D321" s="11" t="s">
        <v>9</v>
      </c>
      <c r="E321" s="11" t="s">
        <v>13</v>
      </c>
      <c r="F321" s="11" t="s">
        <v>26</v>
      </c>
      <c r="G321" s="11" t="s">
        <v>43</v>
      </c>
      <c r="H321" s="15" t="s">
        <v>358</v>
      </c>
      <c r="I321" s="11" t="s">
        <v>758</v>
      </c>
      <c r="J321" s="11">
        <v>83740000</v>
      </c>
      <c r="K321" s="11">
        <v>83740</v>
      </c>
      <c r="L321" s="12">
        <v>54163</v>
      </c>
      <c r="M321" s="12">
        <v>55870.51953125</v>
      </c>
      <c r="N321" s="13">
        <v>11.016999999999999</v>
      </c>
      <c r="P321" s="20">
        <v>33675.5</v>
      </c>
      <c r="Q321" s="20">
        <v>38691</v>
      </c>
      <c r="R321" s="20">
        <v>7165</v>
      </c>
      <c r="S321" s="20">
        <v>7165</v>
      </c>
      <c r="T321" s="20">
        <v>4359</v>
      </c>
      <c r="U321" s="20">
        <v>4359</v>
      </c>
      <c r="V321" s="21">
        <v>2.4991251993924379E-3</v>
      </c>
      <c r="W321" s="21">
        <v>7.5202081352472305E-3</v>
      </c>
      <c r="X321" s="21">
        <v>1.3323366641998291E-2</v>
      </c>
      <c r="Y321" s="21">
        <v>7.8217526897788048E-3</v>
      </c>
      <c r="Z321" s="51">
        <f>bv_affected*V321+bv_idpcumul*W321+bv_htotalimput*X321+bv_hpartialimput*Y321</f>
        <v>7.1967431341996412E-3</v>
      </c>
      <c r="AA321" s="51">
        <f>100 * Z321 / MAX(magnitudescore)</f>
        <v>16.737137725227509</v>
      </c>
      <c r="AC321" s="23">
        <v>0.60273998975753784</v>
      </c>
      <c r="AD321" s="23">
        <v>0.6925119161605835</v>
      </c>
      <c r="AE321" s="23">
        <v>1.5741499662399292</v>
      </c>
      <c r="AF321" s="23">
        <v>0.60273998975753784</v>
      </c>
      <c r="AG321" s="23">
        <v>1</v>
      </c>
      <c r="AH321" s="23">
        <v>1.9951900467276573E-3</v>
      </c>
      <c r="AI321" s="23">
        <v>5.1927724853157997E-3</v>
      </c>
      <c r="AJ321" s="23">
        <v>6.580110639333725E-3</v>
      </c>
      <c r="AK321" s="76">
        <f>bv_rimputAffect*AH321+bv_ratioIDP*AI321+bv_rimputDamaged*AJ321</f>
        <v>4.928504145424813E-3</v>
      </c>
      <c r="AL321" s="76">
        <f>100 * AK321 / MAX(intensityscore)</f>
        <v>74.832581644151375</v>
      </c>
      <c r="AN321" s="25">
        <v>0.21661999821662903</v>
      </c>
      <c r="AO321" s="25">
        <v>1.6838439041748643E-3</v>
      </c>
      <c r="AP321" s="25">
        <v>5.8805970149253737</v>
      </c>
      <c r="AQ321" s="25">
        <v>1.6448940150439739E-3</v>
      </c>
      <c r="AR321" s="80">
        <v>1.6611198203203949E-3</v>
      </c>
      <c r="AS321" s="80">
        <v>24.704748153686523</v>
      </c>
      <c r="AU321" s="78">
        <v>30941.23046875</v>
      </c>
      <c r="AV321" s="78">
        <v>10.511721611022949</v>
      </c>
      <c r="AW321" s="28">
        <v>1.0216737985610962</v>
      </c>
      <c r="AX321" s="29">
        <v>47</v>
      </c>
      <c r="AY321" s="28">
        <v>30941.23046875</v>
      </c>
      <c r="AZ321" s="28">
        <v>60.353500366210937</v>
      </c>
      <c r="BA321" s="28">
        <v>0.58991754055023193</v>
      </c>
      <c r="BC321" s="34">
        <v>33675.5</v>
      </c>
      <c r="BD321" s="35">
        <v>4303.32275390625</v>
      </c>
      <c r="BE321" s="35">
        <v>22.894752502441406</v>
      </c>
      <c r="BF321" s="33">
        <v>68</v>
      </c>
    </row>
    <row r="322" spans="1:58">
      <c r="A322" s="7">
        <v>321</v>
      </c>
      <c r="C322" s="11" t="s">
        <v>5</v>
      </c>
      <c r="D322" s="11" t="s">
        <v>9</v>
      </c>
      <c r="E322" s="11" t="s">
        <v>13</v>
      </c>
      <c r="F322" s="11" t="s">
        <v>26</v>
      </c>
      <c r="G322" s="11" t="s">
        <v>43</v>
      </c>
      <c r="H322" s="15" t="s">
        <v>359</v>
      </c>
      <c r="I322" s="11" t="s">
        <v>759</v>
      </c>
      <c r="J322" s="11">
        <v>83741000</v>
      </c>
      <c r="K322" s="11">
        <v>83741</v>
      </c>
      <c r="L322" s="12">
        <v>16649</v>
      </c>
      <c r="M322" s="12">
        <v>17173.869140625</v>
      </c>
      <c r="N322" s="13">
        <v>4.2210000000000001</v>
      </c>
      <c r="P322" s="20">
        <v>10349.400390625</v>
      </c>
      <c r="Q322" s="20">
        <v>18117</v>
      </c>
      <c r="R322" s="20">
        <v>3355</v>
      </c>
      <c r="S322" s="20">
        <v>3355</v>
      </c>
      <c r="T322" s="20">
        <v>298</v>
      </c>
      <c r="U322" s="20">
        <v>298</v>
      </c>
      <c r="V322" s="21">
        <v>7.6804938726127148E-4</v>
      </c>
      <c r="W322" s="21">
        <v>3.5213257651776075E-3</v>
      </c>
      <c r="X322" s="21">
        <v>6.2386454083025455E-3</v>
      </c>
      <c r="Y322" s="21">
        <v>5.3472863510251045E-4</v>
      </c>
      <c r="Z322" s="51">
        <f>bv_affected*V322+bv_idpcumul*W322+bv_htotalimput*X322+bv_hpartialimput*Y322</f>
        <v>2.3995935737621036E-3</v>
      </c>
      <c r="AA322" s="51">
        <f>100 * Z322 / MAX(magnitudescore)</f>
        <v>5.5806254829037609</v>
      </c>
      <c r="AC322" s="23">
        <v>0.60262000560760498</v>
      </c>
      <c r="AD322" s="23">
        <v>1.0549166202545166</v>
      </c>
      <c r="AE322" s="23">
        <v>1.6236499547958374</v>
      </c>
      <c r="AF322" s="23">
        <v>0.60262000560760498</v>
      </c>
      <c r="AG322" s="23">
        <v>1</v>
      </c>
      <c r="AH322" s="23">
        <v>1.9947928376495838E-3</v>
      </c>
      <c r="AI322" s="23">
        <v>7.9102497547864914E-3</v>
      </c>
      <c r="AJ322" s="23">
        <v>6.580110639333725E-3</v>
      </c>
      <c r="AK322" s="76">
        <f>bv_rimputAffect*AH322+bv_ratioIDP*AI322+bv_rimputDamaged*AJ322</f>
        <v>5.8482678006403152E-3</v>
      </c>
      <c r="AL322" s="76">
        <f>100 * AK322 / MAX(intensityscore)</f>
        <v>88.797932345160987</v>
      </c>
      <c r="AN322" s="25">
        <v>0.51372998952865601</v>
      </c>
      <c r="AO322" s="25">
        <v>3.9933575317263603E-3</v>
      </c>
      <c r="AP322" s="25">
        <v>21.317280453257791</v>
      </c>
      <c r="AQ322" s="25">
        <v>5.9627736918628216E-3</v>
      </c>
      <c r="AR322" s="80">
        <v>5.1423512507301795E-3</v>
      </c>
      <c r="AS322" s="80">
        <v>76.478828430175781</v>
      </c>
      <c r="AU322" s="78">
        <v>37895.44140625</v>
      </c>
      <c r="AV322" s="78">
        <v>12.874288558959961</v>
      </c>
      <c r="AW322" s="28">
        <v>1.1097232103347778</v>
      </c>
      <c r="AX322" s="29">
        <v>32</v>
      </c>
      <c r="AY322" s="28">
        <v>37895.44140625</v>
      </c>
      <c r="AZ322" s="28">
        <v>73.918281555175781</v>
      </c>
      <c r="BA322" s="28">
        <v>0.8986327052116394</v>
      </c>
      <c r="BC322" s="34">
        <v>10349.400390625</v>
      </c>
      <c r="BD322" s="35">
        <v>4777.84814453125</v>
      </c>
      <c r="BE322" s="35">
        <v>25.419345855712891</v>
      </c>
      <c r="BF322" s="33">
        <v>55</v>
      </c>
    </row>
    <row r="323" spans="1:58">
      <c r="A323" s="7">
        <v>322</v>
      </c>
      <c r="C323" s="11" t="s">
        <v>5</v>
      </c>
      <c r="D323" s="11" t="s">
        <v>9</v>
      </c>
      <c r="E323" s="11" t="s">
        <v>13</v>
      </c>
      <c r="F323" s="11" t="s">
        <v>26</v>
      </c>
      <c r="G323" s="11" t="s">
        <v>43</v>
      </c>
      <c r="H323" s="15" t="s">
        <v>214</v>
      </c>
      <c r="I323" s="11" t="s">
        <v>760</v>
      </c>
      <c r="J323" s="11">
        <v>83742000</v>
      </c>
      <c r="K323" s="11">
        <v>83742</v>
      </c>
      <c r="L323" s="12">
        <v>28554</v>
      </c>
      <c r="M323" s="12">
        <v>29454.181640625</v>
      </c>
      <c r="N323" s="13">
        <v>30.803999999999998</v>
      </c>
      <c r="P323" s="20">
        <v>17751.900390625</v>
      </c>
      <c r="Q323" s="20">
        <v>15984</v>
      </c>
      <c r="R323" s="20">
        <v>2960</v>
      </c>
      <c r="S323" s="20">
        <v>2960</v>
      </c>
      <c r="T323" s="20">
        <v>2003</v>
      </c>
      <c r="U323" s="20">
        <v>2003</v>
      </c>
      <c r="V323" s="21">
        <v>1.3174035120755434E-3</v>
      </c>
      <c r="W323" s="21">
        <v>3.1067433301359415E-3</v>
      </c>
      <c r="X323" s="21">
        <v>5.5041401647031307E-3</v>
      </c>
      <c r="Y323" s="21">
        <v>3.5941661335527897E-3</v>
      </c>
      <c r="Z323" s="51">
        <f>bv_affected*V323+bv_idpcumul*W323+bv_htotalimput*X323+bv_hpartialimput*Y323</f>
        <v>3.1670564197469504E-3</v>
      </c>
      <c r="AA323" s="51">
        <f>100 * Z323 / MAX(magnitudescore)</f>
        <v>7.365478869042013</v>
      </c>
      <c r="AC323" s="23">
        <v>0.60269999504089355</v>
      </c>
      <c r="AD323" s="23">
        <v>0.54267334938049316</v>
      </c>
      <c r="AE323" s="23">
        <v>1.2860499620437622</v>
      </c>
      <c r="AF323" s="23">
        <v>0.60269999504089355</v>
      </c>
      <c r="AG323" s="23">
        <v>1</v>
      </c>
      <c r="AH323" s="23">
        <v>1.9950575660914183E-3</v>
      </c>
      <c r="AI323" s="23">
        <v>4.0692142210900784E-3</v>
      </c>
      <c r="AJ323" s="23">
        <v>6.580110639333725E-3</v>
      </c>
      <c r="AK323" s="76">
        <f>bv_rimputAffect*AH323+bv_ratioIDP*AI323+bv_rimputDamaged*AJ323</f>
        <v>4.5481455194763837E-3</v>
      </c>
      <c r="AL323" s="76">
        <f>100 * AK323 / MAX(intensityscore)</f>
        <v>69.057357135764619</v>
      </c>
      <c r="AN323" s="25">
        <v>0.58799999952316284</v>
      </c>
      <c r="AO323" s="25">
        <v>4.5706778764724731E-3</v>
      </c>
      <c r="BA323" s="28">
        <v>0.46227732300758362</v>
      </c>
      <c r="BC323" s="34">
        <v>17751.900390625</v>
      </c>
      <c r="BD323" s="35">
        <v>4825.30517578125</v>
      </c>
      <c r="BE323" s="35">
        <v>25.671831130981445</v>
      </c>
      <c r="BF323" s="33">
        <v>52</v>
      </c>
    </row>
    <row r="324" spans="1:58">
      <c r="A324" s="7">
        <v>323</v>
      </c>
      <c r="C324" s="11" t="s">
        <v>5</v>
      </c>
      <c r="D324" s="11" t="s">
        <v>9</v>
      </c>
      <c r="E324" s="11" t="s">
        <v>13</v>
      </c>
      <c r="F324" s="11" t="s">
        <v>26</v>
      </c>
      <c r="G324" s="11" t="s">
        <v>43</v>
      </c>
      <c r="H324" s="15" t="s">
        <v>138</v>
      </c>
      <c r="I324" s="11" t="s">
        <v>761</v>
      </c>
      <c r="J324" s="11">
        <v>83743000</v>
      </c>
      <c r="K324" s="11">
        <v>83743</v>
      </c>
      <c r="L324" s="12">
        <v>17561</v>
      </c>
      <c r="M324" s="12">
        <v>18114.62109375</v>
      </c>
      <c r="N324" s="13">
        <v>26.218</v>
      </c>
      <c r="P324" s="20">
        <v>10918.099609375</v>
      </c>
      <c r="Q324" s="20">
        <v>12544</v>
      </c>
      <c r="R324" s="20">
        <v>2323</v>
      </c>
      <c r="S324" s="20">
        <v>2323</v>
      </c>
      <c r="T324" s="20">
        <v>1413</v>
      </c>
      <c r="U324" s="20">
        <v>1413</v>
      </c>
      <c r="V324" s="21">
        <v>8.1025366671383381E-4</v>
      </c>
      <c r="W324" s="21">
        <v>2.438124967738986E-3</v>
      </c>
      <c r="X324" s="21">
        <v>4.3196342885494232E-3</v>
      </c>
      <c r="Y324" s="21">
        <v>2.5354751851409674E-3</v>
      </c>
      <c r="Z324" s="51">
        <f>bv_affected*V324+bv_idpcumul*W324+bv_htotalimput*X324+bv_hpartialimput*Y324</f>
        <v>2.3331642369041217E-3</v>
      </c>
      <c r="AA324" s="51">
        <f>100 * Z324 / MAX(magnitudescore)</f>
        <v>5.4261337997555863</v>
      </c>
      <c r="AC324" s="23">
        <v>0.60272002220153809</v>
      </c>
      <c r="AD324" s="23">
        <v>0.69247931241989136</v>
      </c>
      <c r="AE324" s="23">
        <v>1.5740499496459961</v>
      </c>
      <c r="AF324" s="23">
        <v>0.60272002220153809</v>
      </c>
      <c r="AG324" s="23">
        <v>1</v>
      </c>
      <c r="AH324" s="23">
        <v>1.9951239228248596E-3</v>
      </c>
      <c r="AI324" s="23">
        <v>5.1925280131399632E-3</v>
      </c>
      <c r="AJ324" s="23">
        <v>6.580110639333725E-3</v>
      </c>
      <c r="AK324" s="76">
        <f>bv_rimputAffect*AH324+bv_ratioIDP*AI324+bv_rimputDamaged*AJ324</f>
        <v>4.9284043448511511E-3</v>
      </c>
      <c r="AL324" s="76">
        <f>100 * AK324 / MAX(intensityscore)</f>
        <v>74.831066309202612</v>
      </c>
      <c r="AN324" s="25">
        <v>0.49823001027107239</v>
      </c>
      <c r="AO324" s="25">
        <v>3.8728720974177122E-3</v>
      </c>
      <c r="AP324" s="25">
        <v>13.919894944189101</v>
      </c>
      <c r="AQ324" s="25">
        <v>3.8936100900173187E-3</v>
      </c>
      <c r="AR324" s="80">
        <v>3.8849710248683961E-3</v>
      </c>
      <c r="AS324" s="80">
        <v>57.778633117675781</v>
      </c>
      <c r="AU324" s="78">
        <v>23459.83203125</v>
      </c>
      <c r="AV324" s="78">
        <v>7.9700522422790527</v>
      </c>
      <c r="AW324" s="28">
        <v>0.90146118402481079</v>
      </c>
      <c r="AX324" s="29">
        <v>70</v>
      </c>
      <c r="AY324" s="28">
        <v>23459.83203125</v>
      </c>
      <c r="AZ324" s="28">
        <v>45.760395050048828</v>
      </c>
      <c r="BA324" s="28">
        <v>0.58989918231964111</v>
      </c>
      <c r="BC324" s="34">
        <v>10918.099609375</v>
      </c>
      <c r="BD324" s="35">
        <v>3208.88916015625</v>
      </c>
      <c r="BE324" s="35">
        <v>17.072092056274414</v>
      </c>
      <c r="BF324" s="33">
        <v>86</v>
      </c>
    </row>
    <row r="325" spans="1:58">
      <c r="A325" s="7">
        <v>324</v>
      </c>
      <c r="C325" s="11" t="s">
        <v>5</v>
      </c>
      <c r="D325" s="11" t="s">
        <v>9</v>
      </c>
      <c r="E325" s="11" t="s">
        <v>13</v>
      </c>
      <c r="F325" s="11" t="s">
        <v>26</v>
      </c>
      <c r="G325" s="11" t="s">
        <v>43</v>
      </c>
      <c r="H325" s="15" t="s">
        <v>265</v>
      </c>
      <c r="I325" s="11" t="s">
        <v>762</v>
      </c>
      <c r="J325" s="11">
        <v>83744000</v>
      </c>
      <c r="K325" s="11">
        <v>83744</v>
      </c>
      <c r="L325" s="12">
        <v>17427</v>
      </c>
      <c r="M325" s="12">
        <v>17976.396484375</v>
      </c>
      <c r="N325" s="13">
        <v>13.340999999999999</v>
      </c>
      <c r="P325" s="20">
        <v>10833.5</v>
      </c>
      <c r="Q325" s="20">
        <v>11243</v>
      </c>
      <c r="R325" s="20">
        <v>2082</v>
      </c>
      <c r="S325" s="20">
        <v>2082</v>
      </c>
      <c r="T325" s="20">
        <v>315</v>
      </c>
      <c r="U325" s="20">
        <v>315</v>
      </c>
      <c r="V325" s="21">
        <v>8.0397538840770721E-4</v>
      </c>
      <c r="W325" s="21">
        <v>2.1852550562471151E-3</v>
      </c>
      <c r="X325" s="21">
        <v>3.871493274345994E-3</v>
      </c>
      <c r="Y325" s="21">
        <v>5.6523329112678766E-4</v>
      </c>
      <c r="Z325" s="51">
        <f>bv_affected*V325+bv_idpcumul*W325+bv_htotalimput*X325+bv_hpartialimput*Y325</f>
        <v>1.6630574670969506E-3</v>
      </c>
      <c r="AA325" s="51">
        <f>100 * Z325 / MAX(magnitudescore)</f>
        <v>3.8676970058158426</v>
      </c>
      <c r="AC325" s="23">
        <v>0.602649986743927</v>
      </c>
      <c r="AD325" s="23">
        <v>0.62543123960494995</v>
      </c>
      <c r="AE325" s="23">
        <v>1.0177899599075317</v>
      </c>
      <c r="AF325" s="23">
        <v>0.602649986743927</v>
      </c>
      <c r="AG325" s="23">
        <v>1</v>
      </c>
      <c r="AH325" s="23">
        <v>1.9948920235037804E-3</v>
      </c>
      <c r="AI325" s="23">
        <v>4.6897707507014275E-3</v>
      </c>
      <c r="AJ325" s="23">
        <v>6.580110639333725E-3</v>
      </c>
      <c r="AK325" s="76">
        <f>bv_rimputAffect*AH325+bv_ratioIDP*AI325+bv_rimputDamaged*AJ325</f>
        <v>4.758161227870733E-3</v>
      </c>
      <c r="AL325" s="76">
        <f>100 * AK325 / MAX(intensityscore)</f>
        <v>72.246157871493693</v>
      </c>
      <c r="AN325" s="25">
        <v>0.48824000358581543</v>
      </c>
      <c r="AO325" s="25">
        <v>3.7952172569930553E-3</v>
      </c>
      <c r="AP325" s="25">
        <v>18.155339805825243</v>
      </c>
      <c r="AQ325" s="25">
        <v>5.0783297047019005E-3</v>
      </c>
      <c r="AR325" s="80">
        <v>4.5438087294479811E-3</v>
      </c>
      <c r="AS325" s="80">
        <v>67.577095031738281</v>
      </c>
      <c r="AU325" s="78">
        <v>18881.349609375</v>
      </c>
      <c r="AV325" s="78">
        <v>6.4145960807800293</v>
      </c>
      <c r="AW325" s="28">
        <v>0.80716931819915771</v>
      </c>
      <c r="AX325" s="29">
        <v>85</v>
      </c>
      <c r="AY325" s="28">
        <v>18881.349609375</v>
      </c>
      <c r="AZ325" s="28">
        <v>36.829677581787109</v>
      </c>
      <c r="BA325" s="28">
        <v>0.53276526927947998</v>
      </c>
      <c r="BC325" s="34">
        <v>10833.5</v>
      </c>
      <c r="BD325" s="35">
        <v>2817.98095703125</v>
      </c>
      <c r="BE325" s="35">
        <v>14.992363929748535</v>
      </c>
      <c r="BF325" s="33">
        <v>94</v>
      </c>
    </row>
    <row r="326" spans="1:58">
      <c r="A326" s="7">
        <v>325</v>
      </c>
      <c r="C326" s="11" t="s">
        <v>5</v>
      </c>
      <c r="D326" s="11" t="s">
        <v>9</v>
      </c>
      <c r="E326" s="11" t="s">
        <v>13</v>
      </c>
      <c r="F326" s="11" t="s">
        <v>26</v>
      </c>
      <c r="G326" s="11" t="s">
        <v>43</v>
      </c>
      <c r="H326" s="15" t="s">
        <v>360</v>
      </c>
      <c r="I326" s="11" t="s">
        <v>763</v>
      </c>
      <c r="J326" s="11">
        <v>83745000</v>
      </c>
      <c r="K326" s="11">
        <v>83745</v>
      </c>
      <c r="L326" s="12">
        <v>31932</v>
      </c>
      <c r="M326" s="12">
        <v>32938.67578125</v>
      </c>
      <c r="N326" s="13">
        <v>19.428999999999998</v>
      </c>
      <c r="P326" s="20">
        <v>19852.80078125</v>
      </c>
      <c r="Q326" s="20">
        <v>22810</v>
      </c>
      <c r="R326" s="20">
        <v>4224</v>
      </c>
      <c r="S326" s="20">
        <v>4224</v>
      </c>
      <c r="T326" s="20">
        <v>2570</v>
      </c>
      <c r="U326" s="20">
        <v>2570</v>
      </c>
      <c r="V326" s="21">
        <v>1.4733154093846679E-3</v>
      </c>
      <c r="W326" s="21">
        <v>4.4334842823445797E-3</v>
      </c>
      <c r="X326" s="21">
        <v>7.8545566648244858E-3</v>
      </c>
      <c r="Y326" s="21">
        <v>4.611586220562458E-3</v>
      </c>
      <c r="Z326" s="51">
        <f>bv_affected*V326+bv_idpcumul*W326+bv_htotalimput*X326+bv_hpartialimput*Y326</f>
        <v>4.2428354095784011E-3</v>
      </c>
      <c r="AA326" s="51">
        <f>100 * Z326 / MAX(magnitudescore)</f>
        <v>9.8673690683950177</v>
      </c>
      <c r="AC326" s="23">
        <v>0.60272002220153809</v>
      </c>
      <c r="AD326" s="23">
        <v>0.69249898195266724</v>
      </c>
      <c r="AE326" s="23">
        <v>1.5742100477218628</v>
      </c>
      <c r="AF326" s="23">
        <v>0.60272002220153809</v>
      </c>
      <c r="AG326" s="23">
        <v>1</v>
      </c>
      <c r="AH326" s="23">
        <v>1.9951239228248596E-3</v>
      </c>
      <c r="AI326" s="23">
        <v>5.1926756277680397E-3</v>
      </c>
      <c r="AJ326" s="23">
        <v>6.580110639333725E-3</v>
      </c>
      <c r="AK326" s="76">
        <f>bv_rimputAffect*AH326+bv_ratioIDP*AI326+bv_rimputDamaged*AJ326</f>
        <v>4.9284543124027552E-3</v>
      </c>
      <c r="AL326" s="76">
        <f>100 * AK326 / MAX(intensityscore)</f>
        <v>74.8318249980004</v>
      </c>
      <c r="AN326" s="25">
        <v>0.48138999938964844</v>
      </c>
      <c r="AO326" s="25">
        <v>3.7419702857732773E-3</v>
      </c>
      <c r="AP326" s="25">
        <v>14.316995115378136</v>
      </c>
      <c r="AQ326" s="25">
        <v>4.0046852082014084E-3</v>
      </c>
      <c r="AR326" s="80">
        <v>3.8952430180014836E-3</v>
      </c>
      <c r="AS326" s="80">
        <v>57.931404113769531</v>
      </c>
      <c r="AU326" s="78">
        <v>42774.703125</v>
      </c>
      <c r="AV326" s="78">
        <v>14.531929969787598</v>
      </c>
      <c r="AW326" s="28">
        <v>1.1623233556747437</v>
      </c>
      <c r="AX326" s="29">
        <v>26</v>
      </c>
      <c r="AY326" s="28">
        <v>42774.703125</v>
      </c>
      <c r="AZ326" s="28">
        <v>83.435691833496094</v>
      </c>
      <c r="BA326" s="28">
        <v>0.58989620208740234</v>
      </c>
      <c r="BC326" s="34">
        <v>19852.80078125</v>
      </c>
      <c r="BD326" s="35">
        <v>5637.6025390625</v>
      </c>
      <c r="BE326" s="35">
        <v>29.993453979492188</v>
      </c>
      <c r="BF326" s="33">
        <v>43</v>
      </c>
    </row>
    <row r="327" spans="1:58">
      <c r="A327" s="7">
        <v>326</v>
      </c>
      <c r="C327" s="11" t="s">
        <v>5</v>
      </c>
      <c r="D327" s="11" t="s">
        <v>9</v>
      </c>
      <c r="E327" s="11" t="s">
        <v>13</v>
      </c>
      <c r="F327" s="11" t="s">
        <v>26</v>
      </c>
      <c r="G327" s="11" t="s">
        <v>43</v>
      </c>
      <c r="H327" s="15" t="s">
        <v>361</v>
      </c>
      <c r="I327" s="11" t="s">
        <v>764</v>
      </c>
      <c r="J327" s="11">
        <v>83746000</v>
      </c>
      <c r="K327" s="11">
        <v>83746</v>
      </c>
      <c r="L327" s="12">
        <v>9838</v>
      </c>
      <c r="M327" s="12">
        <v>10148.1484375</v>
      </c>
      <c r="N327" s="13">
        <v>2.3439999999999999</v>
      </c>
      <c r="P327" s="20">
        <v>6114.7001953125</v>
      </c>
      <c r="Q327" s="20">
        <v>7025</v>
      </c>
      <c r="R327" s="20">
        <v>1301</v>
      </c>
      <c r="S327" s="20">
        <v>1301</v>
      </c>
      <c r="T327" s="20">
        <v>792</v>
      </c>
      <c r="U327" s="20">
        <v>792</v>
      </c>
      <c r="V327" s="21">
        <v>4.5378395589068532E-4</v>
      </c>
      <c r="W327" s="21">
        <v>1.3654199428856373E-3</v>
      </c>
      <c r="X327" s="21">
        <v>2.4192184209823608E-3</v>
      </c>
      <c r="Y327" s="21">
        <v>1.4211580855771899E-3</v>
      </c>
      <c r="Z327" s="51">
        <f>bv_affected*V327+bv_idpcumul*W327+bv_htotalimput*X327+bv_hpartialimput*Y327</f>
        <v>1.3069923969276714E-3</v>
      </c>
      <c r="AA327" s="51">
        <f>100 * Z327 / MAX(magnitudescore)</f>
        <v>3.0396126894191888</v>
      </c>
      <c r="AC327" s="23">
        <v>0.60254001617431641</v>
      </c>
      <c r="AD327" s="23">
        <v>0.69224452972412109</v>
      </c>
      <c r="AE327" s="23">
        <v>1.5745300054550171</v>
      </c>
      <c r="AF327" s="23">
        <v>0.60254001617431641</v>
      </c>
      <c r="AG327" s="23">
        <v>1</v>
      </c>
      <c r="AH327" s="23">
        <v>1.9945281092077494E-3</v>
      </c>
      <c r="AI327" s="23">
        <v>5.1907673478126526E-3</v>
      </c>
      <c r="AJ327" s="23">
        <v>6.580110639333725E-3</v>
      </c>
      <c r="AK327" s="76">
        <f>bv_rimputAffect*AH327+bv_ratioIDP*AI327+bv_rimputDamaged*AJ327</f>
        <v>4.9276547588873653E-3</v>
      </c>
      <c r="AL327" s="76">
        <f>100 * AK327 / MAX(intensityscore)</f>
        <v>74.819684873541974</v>
      </c>
      <c r="AN327" s="25">
        <v>0.46779000759124756</v>
      </c>
      <c r="AO327" s="25">
        <v>3.6362539976835251E-3</v>
      </c>
      <c r="AP327" s="25">
        <v>14.881297046902143</v>
      </c>
      <c r="AQ327" s="25">
        <v>4.1625290177762508E-3</v>
      </c>
      <c r="AR327" s="80">
        <v>3.9432925529644218E-3</v>
      </c>
      <c r="AS327" s="80">
        <v>58.646011352539063</v>
      </c>
      <c r="AU327" s="78">
        <v>13336.990234375</v>
      </c>
      <c r="AV327" s="78">
        <v>4.5310006141662598</v>
      </c>
      <c r="AW327" s="28">
        <v>0.65619415044784546</v>
      </c>
      <c r="AX327" s="29">
        <v>115</v>
      </c>
      <c r="AY327" s="28">
        <v>13336.990234375</v>
      </c>
      <c r="AZ327" s="28">
        <v>26.014932632446289</v>
      </c>
      <c r="BA327" s="28">
        <v>0.58972334861755371</v>
      </c>
      <c r="BC327" s="34">
        <v>6114.7001953125</v>
      </c>
      <c r="BD327" s="35">
        <v>1686.842041015625</v>
      </c>
      <c r="BE327" s="35">
        <v>8.9744205474853516</v>
      </c>
      <c r="BF327" s="33">
        <v>115</v>
      </c>
    </row>
    <row r="328" spans="1:58">
      <c r="A328" s="7">
        <v>327</v>
      </c>
      <c r="C328" s="11" t="s">
        <v>5</v>
      </c>
      <c r="D328" s="11" t="s">
        <v>9</v>
      </c>
      <c r="E328" s="11" t="s">
        <v>13</v>
      </c>
      <c r="F328" s="11" t="s">
        <v>26</v>
      </c>
      <c r="G328" s="11" t="s">
        <v>43</v>
      </c>
      <c r="H328" s="15" t="s">
        <v>362</v>
      </c>
      <c r="I328" s="11" t="s">
        <v>765</v>
      </c>
      <c r="J328" s="11">
        <v>83747000</v>
      </c>
      <c r="K328" s="11">
        <v>83747</v>
      </c>
      <c r="L328" s="12">
        <v>221174</v>
      </c>
      <c r="M328" s="12">
        <v>228146.640625</v>
      </c>
      <c r="N328" s="13">
        <v>25.298999999999999</v>
      </c>
      <c r="P328" s="20">
        <v>262856.90625</v>
      </c>
      <c r="Q328" s="20">
        <v>276509</v>
      </c>
      <c r="R328" s="20">
        <v>12270</v>
      </c>
      <c r="S328" s="20">
        <v>12270</v>
      </c>
      <c r="T328" s="20">
        <v>46553</v>
      </c>
      <c r="U328" s="20">
        <v>46553</v>
      </c>
      <c r="V328" s="21">
        <v>1.9507128745317459E-2</v>
      </c>
      <c r="W328" s="21">
        <v>5.3743898868560791E-2</v>
      </c>
      <c r="X328" s="21">
        <v>2.2816149517893791E-2</v>
      </c>
      <c r="Y328" s="21">
        <v>8.3534307777881622E-2</v>
      </c>
      <c r="Z328" s="51">
        <f>bv_affected*V328+bv_idpcumul*W328+bv_htotalimput*X328+bv_hpartialimput*Y328</f>
        <v>4.2998649185709656E-2</v>
      </c>
      <c r="AA328" s="51">
        <f>100 * Z328 / MAX(magnitudescore)</f>
        <v>100</v>
      </c>
      <c r="AC328" s="23">
        <v>1.1521400213241577</v>
      </c>
      <c r="AD328" s="23">
        <v>1.2119792699813843</v>
      </c>
      <c r="AE328" s="23">
        <v>1.0293999910354614</v>
      </c>
      <c r="AF328" s="23">
        <v>1</v>
      </c>
      <c r="AG328" s="23">
        <v>1</v>
      </c>
      <c r="AH328" s="23">
        <v>3.3102002926170826E-3</v>
      </c>
      <c r="AI328" s="23">
        <v>9.0879769995808601E-3</v>
      </c>
      <c r="AJ328" s="23">
        <v>6.580110639333725E-3</v>
      </c>
      <c r="AK328" s="76">
        <f>bv_rimputAffect*AH328+bv_ratioIDP*AI328+bv_rimputDamaged*AJ328</f>
        <v>6.5860405148938303E-3</v>
      </c>
      <c r="AL328" s="76">
        <f>100 * AK328 / MAX(intensityscore)</f>
        <v>100</v>
      </c>
      <c r="AN328" s="25">
        <v>0.19746999442577362</v>
      </c>
      <c r="AO328" s="25">
        <v>1.5349858440458775E-3</v>
      </c>
      <c r="AP328" s="25">
        <v>8.2095634848759289</v>
      </c>
      <c r="AQ328" s="25">
        <v>2.2963420487940311E-3</v>
      </c>
      <c r="AR328" s="80">
        <v>1.9791750991597383E-3</v>
      </c>
      <c r="AS328" s="80">
        <v>29.434976577758789</v>
      </c>
      <c r="AU328" s="78">
        <v>294349.78125</v>
      </c>
      <c r="AV328" s="78">
        <v>100</v>
      </c>
      <c r="AW328" s="28">
        <v>2</v>
      </c>
      <c r="AX328" s="29">
        <v>1</v>
      </c>
      <c r="AY328" s="28">
        <v>51266.671875</v>
      </c>
      <c r="AZ328" s="28">
        <v>100</v>
      </c>
      <c r="BA328" s="28">
        <v>0.24739351868629456</v>
      </c>
      <c r="BC328" s="34">
        <v>262856.90625</v>
      </c>
      <c r="BD328" s="35">
        <v>12841.294921875</v>
      </c>
      <c r="BE328" s="35">
        <v>68.318901062011719</v>
      </c>
      <c r="BF328" s="33">
        <v>5</v>
      </c>
    </row>
    <row r="329" spans="1:58">
      <c r="A329" s="7">
        <v>328</v>
      </c>
      <c r="C329" s="11" t="s">
        <v>5</v>
      </c>
      <c r="D329" s="11" t="s">
        <v>9</v>
      </c>
      <c r="E329" s="11" t="s">
        <v>13</v>
      </c>
      <c r="F329" s="11" t="s">
        <v>26</v>
      </c>
      <c r="G329" s="11" t="s">
        <v>43</v>
      </c>
      <c r="H329" s="15" t="s">
        <v>363</v>
      </c>
      <c r="I329" s="11" t="s">
        <v>766</v>
      </c>
      <c r="J329" s="11">
        <v>83748000</v>
      </c>
      <c r="K329" s="11">
        <v>83748</v>
      </c>
      <c r="L329" s="12">
        <v>50119</v>
      </c>
      <c r="M329" s="12">
        <v>51699.03125</v>
      </c>
      <c r="N329" s="13">
        <v>2.6880000000000002</v>
      </c>
      <c r="P329" s="20">
        <v>31349</v>
      </c>
      <c r="Q329" s="20">
        <v>57586</v>
      </c>
      <c r="R329" s="20">
        <v>6670</v>
      </c>
      <c r="S329" s="20">
        <v>6670</v>
      </c>
      <c r="T329" s="20">
        <v>3994</v>
      </c>
      <c r="U329" s="20">
        <v>3994</v>
      </c>
      <c r="V329" s="21">
        <v>2.3264710325747728E-3</v>
      </c>
      <c r="W329" s="21">
        <v>1.1192750185728073E-2</v>
      </c>
      <c r="X329" s="21">
        <v>1.2402910739183426E-2</v>
      </c>
      <c r="Y329" s="21">
        <v>7.1667996235191822E-3</v>
      </c>
      <c r="Z329" s="51">
        <f>bv_affected*V329+bv_idpcumul*W329+bv_htotalimput*X329+bv_hpartialimput*Y329</f>
        <v>7.3661804892355574E-3</v>
      </c>
      <c r="AA329" s="51">
        <f>100 * Z329 / MAX(magnitudescore)</f>
        <v>17.131190464661536</v>
      </c>
      <c r="AC329" s="23">
        <v>0.60636997222900391</v>
      </c>
      <c r="AD329" s="23">
        <v>1.1138700246810913</v>
      </c>
      <c r="AE329" s="23">
        <v>1.5647799968719482</v>
      </c>
      <c r="AF329" s="23">
        <v>0.60636997222900391</v>
      </c>
      <c r="AG329" s="23">
        <v>1</v>
      </c>
      <c r="AH329" s="23">
        <v>2.0072059705853462E-3</v>
      </c>
      <c r="AI329" s="23">
        <v>8.3523094654083252E-3</v>
      </c>
      <c r="AJ329" s="23">
        <v>6.580110639333725E-3</v>
      </c>
      <c r="AK329" s="76">
        <f>bv_rimputAffect*AH329+bv_ratioIDP*AI329+bv_rimputDamaged*AJ329</f>
        <v>6.0011051183566453E-3</v>
      </c>
      <c r="AL329" s="76">
        <f>100 * AK329 / MAX(intensityscore)</f>
        <v>91.118557573182287</v>
      </c>
      <c r="AN329" s="25">
        <v>0.3182699978351593</v>
      </c>
      <c r="AO329" s="25">
        <v>2.4739957880228758E-3</v>
      </c>
      <c r="AP329" s="25">
        <v>7.2174943445007012</v>
      </c>
      <c r="AQ329" s="25">
        <v>2.0188449416309595E-3</v>
      </c>
      <c r="AR329" s="80">
        <v>2.2084523877557898E-3</v>
      </c>
      <c r="AS329" s="80">
        <v>32.844867706298828</v>
      </c>
      <c r="AU329" s="78">
        <v>51266.671875</v>
      </c>
      <c r="AV329" s="78">
        <v>17.416921615600586</v>
      </c>
      <c r="AW329" s="28">
        <v>1.2409714460372925</v>
      </c>
      <c r="AX329" s="29">
        <v>1</v>
      </c>
      <c r="AY329" s="28">
        <v>51266.671875</v>
      </c>
      <c r="AZ329" s="28">
        <v>100</v>
      </c>
      <c r="BA329" s="28">
        <v>0.59347337484359741</v>
      </c>
      <c r="BC329" s="34">
        <v>31349</v>
      </c>
      <c r="BD329" s="35">
        <v>5921.3486328125</v>
      </c>
      <c r="BE329" s="35">
        <v>31.503053665161133</v>
      </c>
      <c r="BF329" s="33">
        <v>38</v>
      </c>
    </row>
    <row r="330" spans="1:58">
      <c r="A330" s="7">
        <v>329</v>
      </c>
      <c r="C330" s="11" t="s">
        <v>5</v>
      </c>
      <c r="D330" s="11" t="s">
        <v>9</v>
      </c>
      <c r="E330" s="11" t="s">
        <v>13</v>
      </c>
      <c r="F330" s="11" t="s">
        <v>26</v>
      </c>
      <c r="G330" s="11" t="s">
        <v>43</v>
      </c>
      <c r="H330" s="15" t="s">
        <v>364</v>
      </c>
      <c r="I330" s="11" t="s">
        <v>767</v>
      </c>
      <c r="J330" s="11">
        <v>83749000</v>
      </c>
      <c r="K330" s="11">
        <v>83749</v>
      </c>
      <c r="L330" s="12">
        <v>17921</v>
      </c>
      <c r="M330" s="12">
        <v>18485.970703125</v>
      </c>
      <c r="N330" s="13">
        <v>2.16</v>
      </c>
      <c r="P330" s="20">
        <v>11265.900390625</v>
      </c>
      <c r="Q330" s="20">
        <v>12944</v>
      </c>
      <c r="R330" s="20">
        <v>2397</v>
      </c>
      <c r="S330" s="20">
        <v>2397</v>
      </c>
      <c r="T330" s="20">
        <v>1416</v>
      </c>
      <c r="U330" s="20">
        <v>1416</v>
      </c>
      <c r="V330" s="21">
        <v>8.3606463158503175E-4</v>
      </c>
      <c r="W330" s="21">
        <v>2.5158713106065989E-3</v>
      </c>
      <c r="X330" s="21">
        <v>4.4572376646101475E-3</v>
      </c>
      <c r="Y330" s="21">
        <v>2.5408582296222448E-3</v>
      </c>
      <c r="Z330" s="51">
        <f>bv_affected*V330+bv_idpcumul*W330+bv_htotalimput*X330+bv_hpartialimput*Y330</f>
        <v>2.3874260056240019E-3</v>
      </c>
      <c r="AA330" s="51">
        <f>100 * Z330 / MAX(magnitudescore)</f>
        <v>5.5523279238675443</v>
      </c>
      <c r="AC330" s="23">
        <v>0.60943001508712769</v>
      </c>
      <c r="AD330" s="23">
        <v>0.7002066969871521</v>
      </c>
      <c r="AE330" s="23">
        <v>1.5568900108337402</v>
      </c>
      <c r="AF330" s="23">
        <v>0.60943001508712769</v>
      </c>
      <c r="AG330" s="23">
        <v>1</v>
      </c>
      <c r="AH330" s="23">
        <v>2.0173352677375078E-3</v>
      </c>
      <c r="AI330" s="23">
        <v>5.2504716441035271E-3</v>
      </c>
      <c r="AJ330" s="23">
        <v>6.580110639333725E-3</v>
      </c>
      <c r="AK330" s="76">
        <f>bv_rimputAffect*AH330+bv_ratioIDP*AI330+bv_rimputDamaged*AJ330</f>
        <v>4.9537443486507987E-3</v>
      </c>
      <c r="AL330" s="76">
        <f>100 * AK330 / MAX(intensityscore)</f>
        <v>75.215819542079686</v>
      </c>
      <c r="AN330" s="25">
        <v>0.28516998887062073</v>
      </c>
      <c r="AO330" s="25">
        <v>2.2167009301483631E-3</v>
      </c>
      <c r="AP330" s="25">
        <v>5.5099247091033536</v>
      </c>
      <c r="AQ330" s="25">
        <v>1.5412112697958946E-3</v>
      </c>
      <c r="AR330" s="80">
        <v>1.8226078010743988E-3</v>
      </c>
      <c r="AS330" s="80">
        <v>27.106454849243164</v>
      </c>
      <c r="AU330" s="78">
        <v>11319.8779296875</v>
      </c>
      <c r="AV330" s="78">
        <v>3.8457231521606445</v>
      </c>
      <c r="AW330" s="28">
        <v>0.58497804403305054</v>
      </c>
      <c r="AX330" s="29">
        <v>125</v>
      </c>
      <c r="AY330" s="28">
        <v>11319.8779296875</v>
      </c>
      <c r="AZ330" s="28">
        <v>22.08038330078125</v>
      </c>
      <c r="BA330" s="28">
        <v>0.59646314382553101</v>
      </c>
      <c r="BC330" s="34">
        <v>11265.900390625</v>
      </c>
      <c r="BD330" s="35">
        <v>1916.255126953125</v>
      </c>
      <c r="BE330" s="35">
        <v>10.19495677947998</v>
      </c>
      <c r="BF330" s="33">
        <v>107</v>
      </c>
    </row>
    <row r="331" spans="1:58">
      <c r="A331" s="7">
        <v>330</v>
      </c>
      <c r="C331" s="11" t="s">
        <v>5</v>
      </c>
      <c r="D331" s="11" t="s">
        <v>9</v>
      </c>
      <c r="E331" s="11" t="s">
        <v>13</v>
      </c>
      <c r="F331" s="11" t="s">
        <v>26</v>
      </c>
      <c r="G331" s="11" t="s">
        <v>43</v>
      </c>
      <c r="H331" s="15" t="s">
        <v>365</v>
      </c>
      <c r="I331" s="11" t="s">
        <v>768</v>
      </c>
      <c r="J331" s="11">
        <v>83750000</v>
      </c>
      <c r="K331" s="11">
        <v>83750</v>
      </c>
      <c r="L331" s="12">
        <v>6516</v>
      </c>
      <c r="M331" s="12">
        <v>6721.4208984375</v>
      </c>
      <c r="N331" s="13">
        <v>17.187999999999999</v>
      </c>
      <c r="P331" s="20">
        <v>4051.39990234375</v>
      </c>
      <c r="Q331" s="20">
        <v>6734</v>
      </c>
      <c r="R331" s="20">
        <v>1247</v>
      </c>
      <c r="S331" s="20">
        <v>1247</v>
      </c>
      <c r="T331" s="20">
        <v>139</v>
      </c>
      <c r="U331" s="20">
        <v>139</v>
      </c>
      <c r="V331" s="21">
        <v>3.0066235922276974E-4</v>
      </c>
      <c r="W331" s="21">
        <v>1.3088594423606992E-3</v>
      </c>
      <c r="X331" s="21">
        <v>2.3188050836324692E-3</v>
      </c>
      <c r="Y331" s="21">
        <v>2.4942040909081697E-4</v>
      </c>
      <c r="Z331" s="51">
        <f>bv_affected*V331+bv_idpcumul*W331+bv_htotalimput*X331+bv_hpartialimput*Y331</f>
        <v>9.105782442726196E-4</v>
      </c>
      <c r="AA331" s="51">
        <f>100 * Z331 / MAX(magnitudescore)</f>
        <v>2.1176903496197381</v>
      </c>
      <c r="AC331" s="23">
        <v>0.60276001691818237</v>
      </c>
      <c r="AD331" s="23">
        <v>1.0018714666366577</v>
      </c>
      <c r="AE331" s="23">
        <v>1.57368004322052</v>
      </c>
      <c r="AF331" s="23">
        <v>0.60276001691818237</v>
      </c>
      <c r="AG331" s="23">
        <v>1</v>
      </c>
      <c r="AH331" s="23">
        <v>1.9952564034610987E-3</v>
      </c>
      <c r="AI331" s="23">
        <v>7.5124925933778286E-3</v>
      </c>
      <c r="AJ331" s="23">
        <v>6.580110639333725E-3</v>
      </c>
      <c r="AK331" s="76">
        <f>bv_rimputAffect*AH331+bv_ratioIDP*AI331+bv_rimputDamaged*AJ331</f>
        <v>5.7137465087696909E-3</v>
      </c>
      <c r="AL331" s="76">
        <f>100 * AK331 / MAX(intensityscore)</f>
        <v>86.755410870134895</v>
      </c>
      <c r="AN331" s="25">
        <v>0.31755000352859497</v>
      </c>
      <c r="AO331" s="25">
        <v>2.4683992378413677E-3</v>
      </c>
      <c r="AP331" s="25">
        <v>6.5699658703071675</v>
      </c>
      <c r="AQ331" s="25">
        <v>1.8377212109044194E-3</v>
      </c>
      <c r="AR331" s="80">
        <v>2.1004500423731716E-3</v>
      </c>
      <c r="AS331" s="80">
        <v>31.238620758056641</v>
      </c>
      <c r="AU331" s="78">
        <v>5738.6865234375</v>
      </c>
      <c r="AV331" s="78">
        <v>1.9496146440505981</v>
      </c>
      <c r="AW331" s="28">
        <v>0.28994879126548767</v>
      </c>
      <c r="AX331" s="29">
        <v>160</v>
      </c>
      <c r="AY331" s="28">
        <v>5738.6865234375</v>
      </c>
      <c r="AZ331" s="28">
        <v>11.193796157836914</v>
      </c>
      <c r="BA331" s="28">
        <v>0.85342073440551758</v>
      </c>
      <c r="BC331" s="34">
        <v>4051.39990234375</v>
      </c>
      <c r="BD331" s="35">
        <v>1097.944580078125</v>
      </c>
      <c r="BE331" s="35">
        <v>5.8413395881652832</v>
      </c>
      <c r="BF331" s="33">
        <v>130</v>
      </c>
    </row>
    <row r="332" spans="1:58">
      <c r="A332" s="7">
        <v>331</v>
      </c>
      <c r="C332" s="11" t="s">
        <v>5</v>
      </c>
      <c r="D332" s="11" t="s">
        <v>9</v>
      </c>
      <c r="E332" s="11" t="s">
        <v>13</v>
      </c>
      <c r="F332" s="11" t="s">
        <v>26</v>
      </c>
      <c r="G332" s="11" t="s">
        <v>43</v>
      </c>
      <c r="H332" s="15" t="s">
        <v>366</v>
      </c>
      <c r="I332" s="11" t="s">
        <v>769</v>
      </c>
      <c r="J332" s="11">
        <v>83751000</v>
      </c>
      <c r="K332" s="11">
        <v>83751</v>
      </c>
      <c r="L332" s="12">
        <v>38819</v>
      </c>
      <c r="M332" s="12">
        <v>40042.79296875</v>
      </c>
      <c r="N332" s="13">
        <v>6.8470000000000004</v>
      </c>
      <c r="P332" s="20">
        <v>24139.19921875</v>
      </c>
      <c r="Q332" s="20">
        <v>27734</v>
      </c>
      <c r="R332" s="20">
        <v>5136</v>
      </c>
      <c r="S332" s="20">
        <v>5136</v>
      </c>
      <c r="T332" s="20">
        <v>3123</v>
      </c>
      <c r="U332" s="20">
        <v>3123</v>
      </c>
      <c r="V332" s="21">
        <v>1.7914174823090434E-3</v>
      </c>
      <c r="W332" s="21">
        <v>5.3905416280031204E-3</v>
      </c>
      <c r="X332" s="21">
        <v>9.5504270866513252E-3</v>
      </c>
      <c r="Y332" s="21">
        <v>5.6038843467831612E-3</v>
      </c>
      <c r="Z332" s="51">
        <f>bv_affected*V332+bv_idpcumul*W332+bv_htotalimput*X332+bv_hpartialimput*Y332</f>
        <v>5.1579720233683474E-3</v>
      </c>
      <c r="AA332" s="51">
        <f>100 * Z332 / MAX(magnitudescore)</f>
        <v>11.995660610386265</v>
      </c>
      <c r="AC332" s="23">
        <v>0.60284000635147095</v>
      </c>
      <c r="AD332" s="23">
        <v>0.69260901212692261</v>
      </c>
      <c r="AE332" s="23">
        <v>1.5738500356674194</v>
      </c>
      <c r="AF332" s="23">
        <v>0.60284000635147095</v>
      </c>
      <c r="AG332" s="23">
        <v>1</v>
      </c>
      <c r="AH332" s="23">
        <v>1.9955211319029331E-3</v>
      </c>
      <c r="AI332" s="23">
        <v>5.193500779569149E-3</v>
      </c>
      <c r="AJ332" s="23">
        <v>6.580110639333725E-3</v>
      </c>
      <c r="AK332" s="76">
        <f>bv_rimputAffect*AH332+bv_ratioIDP*AI332+bv_rimputDamaged*AJ332</f>
        <v>4.9288360267877585E-3</v>
      </c>
      <c r="AL332" s="76">
        <f>100 * AK332 / MAX(intensityscore)</f>
        <v>74.837620807852161</v>
      </c>
      <c r="AN332" s="25">
        <v>0.44343000650405884</v>
      </c>
      <c r="AO332" s="25">
        <v>3.4468972589820623E-3</v>
      </c>
      <c r="BA332" s="28">
        <v>0.59000879526138306</v>
      </c>
      <c r="BC332" s="34">
        <v>24139.19921875</v>
      </c>
      <c r="BD332" s="35">
        <v>6315.48095703125</v>
      </c>
      <c r="BE332" s="35">
        <v>33.599937438964844</v>
      </c>
      <c r="BF332" s="33">
        <v>33</v>
      </c>
    </row>
    <row r="333" spans="1:58">
      <c r="A333" s="7">
        <v>332</v>
      </c>
      <c r="C333" s="11" t="s">
        <v>5</v>
      </c>
      <c r="D333" s="11" t="s">
        <v>9</v>
      </c>
      <c r="E333" s="11" t="s">
        <v>13</v>
      </c>
      <c r="F333" s="11" t="s">
        <v>27</v>
      </c>
      <c r="G333" s="11" t="s">
        <v>44</v>
      </c>
      <c r="H333" s="15" t="s">
        <v>367</v>
      </c>
      <c r="I333" s="11" t="s">
        <v>770</v>
      </c>
      <c r="J333" s="11">
        <v>84801000</v>
      </c>
      <c r="K333" s="11">
        <v>84801</v>
      </c>
      <c r="L333" s="12">
        <v>23738</v>
      </c>
      <c r="M333" s="12">
        <v>24925.16796875</v>
      </c>
      <c r="N333" s="13">
        <v>148.63300000000001</v>
      </c>
      <c r="P333" s="20">
        <v>27536</v>
      </c>
      <c r="Q333" s="20">
        <v>0</v>
      </c>
      <c r="R333" s="20">
        <v>0</v>
      </c>
      <c r="S333" s="20">
        <v>0</v>
      </c>
      <c r="T333" s="20">
        <v>0</v>
      </c>
      <c r="U333" s="20">
        <v>0</v>
      </c>
      <c r="V333" s="21">
        <v>2.0435007754713297E-3</v>
      </c>
      <c r="W333" s="21">
        <v>0</v>
      </c>
      <c r="X333" s="21">
        <v>0</v>
      </c>
      <c r="Y333" s="21">
        <v>0</v>
      </c>
      <c r="Z333" s="51">
        <f>bv_affected*V333+bv_idpcumul*W333+bv_htotalimput*X333+bv_hpartialimput*Y333</f>
        <v>6.9785551482345919E-4</v>
      </c>
      <c r="AA333" s="51">
        <f>100 * Z333 / MAX(magnitudescore)</f>
        <v>1.6229707863831855</v>
      </c>
      <c r="AC333" s="23">
        <v>1.1047500371932983</v>
      </c>
      <c r="AD333" s="23">
        <v>0</v>
      </c>
      <c r="AE333" s="23">
        <v>0</v>
      </c>
      <c r="AF333" s="23">
        <v>1</v>
      </c>
      <c r="AG333" s="23">
        <v>0</v>
      </c>
      <c r="AH333" s="23">
        <v>3.3102002926170826E-3</v>
      </c>
      <c r="AI333" s="23">
        <v>0</v>
      </c>
      <c r="AJ333" s="23">
        <v>0</v>
      </c>
      <c r="AK333" s="76">
        <f>bv_rimputAffect*AH333+bv_ratioIDP*AI333+bv_rimputDamaged*AJ333</f>
        <v>8.5336963543668383E-4</v>
      </c>
      <c r="AL333" s="76">
        <f>100 * AK333 / MAX(intensityscore)</f>
        <v>12.957248494096767</v>
      </c>
      <c r="AN333" s="25">
        <v>0.40176999568939209</v>
      </c>
      <c r="AO333" s="25">
        <v>3.1230631284415722E-3</v>
      </c>
      <c r="AP333" s="25">
        <v>6.8291008922443375</v>
      </c>
      <c r="AQ333" s="25">
        <v>1.9102052319794893E-3</v>
      </c>
      <c r="AR333" s="80">
        <v>2.4154594572182398E-3</v>
      </c>
      <c r="AS333" s="80">
        <v>35.923549652099609</v>
      </c>
      <c r="AU333" s="78">
        <v>755.52716064453125</v>
      </c>
      <c r="AV333" s="78">
        <v>0.25667664408683777</v>
      </c>
      <c r="AW333" s="28">
        <v>-0.59061366319656372</v>
      </c>
      <c r="AX333" s="29">
        <v>276</v>
      </c>
      <c r="AY333" s="28">
        <v>755.52716064453125</v>
      </c>
      <c r="AZ333" s="28">
        <v>1.4737199544906616</v>
      </c>
      <c r="BA333" s="28">
        <v>9.9999997764825821E-3</v>
      </c>
      <c r="BC333" s="34">
        <v>27536</v>
      </c>
      <c r="BD333" s="35">
        <v>110.63138580322266</v>
      </c>
      <c r="BE333" s="35">
        <v>0.58858662843704224</v>
      </c>
      <c r="BF333" s="33">
        <v>233</v>
      </c>
    </row>
    <row r="334" spans="1:58">
      <c r="A334" s="7">
        <v>333</v>
      </c>
      <c r="C334" s="11" t="s">
        <v>5</v>
      </c>
      <c r="D334" s="11" t="s">
        <v>9</v>
      </c>
      <c r="E334" s="11" t="s">
        <v>13</v>
      </c>
      <c r="F334" s="11" t="s">
        <v>27</v>
      </c>
      <c r="G334" s="11" t="s">
        <v>44</v>
      </c>
      <c r="H334" s="15" t="s">
        <v>368</v>
      </c>
      <c r="I334" s="11" t="s">
        <v>771</v>
      </c>
      <c r="J334" s="11">
        <v>84802000</v>
      </c>
      <c r="K334" s="11">
        <v>84802</v>
      </c>
      <c r="L334" s="12">
        <v>10987</v>
      </c>
      <c r="M334" s="12">
        <v>11536.4736328125</v>
      </c>
      <c r="N334" s="13">
        <v>167.41399999999999</v>
      </c>
      <c r="P334" s="20">
        <v>12745</v>
      </c>
      <c r="Q334" s="20">
        <v>61</v>
      </c>
      <c r="R334" s="20">
        <v>0</v>
      </c>
      <c r="S334" s="20">
        <v>0</v>
      </c>
      <c r="T334" s="20">
        <v>0</v>
      </c>
      <c r="U334" s="20">
        <v>0</v>
      </c>
      <c r="V334" s="21">
        <v>9.4583153259009123E-4</v>
      </c>
      <c r="W334" s="21">
        <v>1.1856315722980071E-5</v>
      </c>
      <c r="X334" s="21">
        <v>0</v>
      </c>
      <c r="Y334" s="21">
        <v>0</v>
      </c>
      <c r="Z334" s="51">
        <f>bv_affected*V334+bv_idpcumul*W334+bv_htotalimput*X334+bv_hpartialimput*Y334</f>
        <v>3.2497317368424775E-4</v>
      </c>
      <c r="AA334" s="51">
        <f>100 * Z334 / MAX(magnitudescore)</f>
        <v>0.75577530884912225</v>
      </c>
      <c r="AC334" s="23">
        <v>1.1047600507736206</v>
      </c>
      <c r="AD334" s="23">
        <v>5.2875778637826443E-3</v>
      </c>
      <c r="AE334" s="23">
        <v>0</v>
      </c>
      <c r="AF334" s="23">
        <v>1</v>
      </c>
      <c r="AG334" s="23">
        <v>0</v>
      </c>
      <c r="AH334" s="23">
        <v>3.3102002926170826E-3</v>
      </c>
      <c r="AI334" s="23">
        <v>3.9648686652071774E-5</v>
      </c>
      <c r="AJ334" s="23">
        <v>0</v>
      </c>
      <c r="AK334" s="76">
        <f>bv_rimputAffect*AH334+bv_ratioIDP*AI334+bv_rimputDamaged*AJ334</f>
        <v>8.6679071586841011E-4</v>
      </c>
      <c r="AL334" s="76">
        <f>100 * AK334 / MAX(intensityscore)</f>
        <v>13.161029208797437</v>
      </c>
      <c r="AN334" s="25">
        <v>0.51555997133255005</v>
      </c>
      <c r="AO334" s="25">
        <v>4.0075825527310371E-3</v>
      </c>
      <c r="AP334" s="25">
        <v>12.225705329153605</v>
      </c>
      <c r="AQ334" s="25">
        <v>3.4197191707789898E-3</v>
      </c>
      <c r="AR334" s="80">
        <v>3.6646122109783609E-3</v>
      </c>
      <c r="AS334" s="80">
        <v>54.501380920410156</v>
      </c>
      <c r="AU334" s="78">
        <v>542.17034912109375</v>
      </c>
      <c r="AV334" s="78">
        <v>0.18419253826141357</v>
      </c>
      <c r="AW334" s="28">
        <v>-0.73472797870635986</v>
      </c>
      <c r="AX334" s="29">
        <v>307</v>
      </c>
      <c r="AY334" s="28">
        <v>542.17034912109375</v>
      </c>
      <c r="AZ334" s="28">
        <v>1.0575493574142456</v>
      </c>
      <c r="BA334" s="28">
        <v>9.9999997764825821E-3</v>
      </c>
      <c r="BC334" s="34">
        <v>12745</v>
      </c>
      <c r="BD334" s="35">
        <v>65.708114624023438</v>
      </c>
      <c r="BE334" s="35">
        <v>0.34958359599113464</v>
      </c>
      <c r="BF334" s="33">
        <v>274</v>
      </c>
    </row>
    <row r="335" spans="1:58">
      <c r="A335" s="7">
        <v>334</v>
      </c>
      <c r="C335" s="11" t="s">
        <v>5</v>
      </c>
      <c r="D335" s="11" t="s">
        <v>9</v>
      </c>
      <c r="E335" s="11" t="s">
        <v>13</v>
      </c>
      <c r="F335" s="11" t="s">
        <v>27</v>
      </c>
      <c r="G335" s="11" t="s">
        <v>44</v>
      </c>
      <c r="H335" s="15" t="s">
        <v>369</v>
      </c>
      <c r="I335" s="11" t="s">
        <v>772</v>
      </c>
      <c r="J335" s="11">
        <v>84803000</v>
      </c>
      <c r="K335" s="11">
        <v>84803</v>
      </c>
      <c r="L335" s="12">
        <v>20956</v>
      </c>
      <c r="M335" s="12">
        <v>22004.037109375</v>
      </c>
      <c r="N335" s="13">
        <v>141.52199999999999</v>
      </c>
      <c r="P335" s="20">
        <v>24309</v>
      </c>
      <c r="Q335" s="20">
        <v>1114</v>
      </c>
      <c r="R335" s="20">
        <v>0</v>
      </c>
      <c r="S335" s="20">
        <v>0</v>
      </c>
      <c r="T335" s="20">
        <v>0</v>
      </c>
      <c r="U335" s="20">
        <v>0</v>
      </c>
      <c r="V335" s="21">
        <v>1.8040187424048781E-3</v>
      </c>
      <c r="W335" s="21">
        <v>2.1652353461831808E-4</v>
      </c>
      <c r="X335" s="21">
        <v>0</v>
      </c>
      <c r="Y335" s="21">
        <v>0</v>
      </c>
      <c r="Z335" s="51">
        <f>bv_affected*V335+bv_idpcumul*W335+bv_htotalimput*X335+bv_hpartialimput*Y335</f>
        <v>6.5208026433829233E-4</v>
      </c>
      <c r="AA335" s="51">
        <f>100 * Z335 / MAX(magnitudescore)</f>
        <v>1.5165133712037804</v>
      </c>
      <c r="AC335" s="23">
        <v>1.1047500371932983</v>
      </c>
      <c r="AD335" s="23">
        <v>5.0627075135707855E-2</v>
      </c>
      <c r="AE335" s="23">
        <v>0</v>
      </c>
      <c r="AF335" s="23">
        <v>1</v>
      </c>
      <c r="AG335" s="23">
        <v>0</v>
      </c>
      <c r="AH335" s="23">
        <v>3.3102002926170826E-3</v>
      </c>
      <c r="AI335" s="23">
        <v>3.796250675804913E-4</v>
      </c>
      <c r="AJ335" s="23">
        <v>0</v>
      </c>
      <c r="AK335" s="76">
        <f>bv_rimputAffect*AH335+bv_ratioIDP*AI335+bv_rimputDamaged*AJ335</f>
        <v>9.8187272081268011E-4</v>
      </c>
      <c r="AL335" s="76">
        <f>100 * AK335 / MAX(intensityscore)</f>
        <v>14.908391750585949</v>
      </c>
      <c r="AN335" s="25">
        <v>0.5535699725151062</v>
      </c>
      <c r="AO335" s="25">
        <v>4.3030441738665104E-3</v>
      </c>
      <c r="AP335" s="25">
        <v>17.754952311078505</v>
      </c>
      <c r="AQ335" s="25">
        <v>4.966334905475378E-3</v>
      </c>
      <c r="AR335" s="80">
        <v>4.6900202228693936E-3</v>
      </c>
      <c r="AS335" s="80">
        <v>69.751602172851563</v>
      </c>
      <c r="AU335" s="78">
        <v>1577.1173095703125</v>
      </c>
      <c r="AV335" s="78">
        <v>0.53579699993133545</v>
      </c>
      <c r="AW335" s="28">
        <v>-0.2709997296333313</v>
      </c>
      <c r="AX335" s="29">
        <v>226</v>
      </c>
      <c r="AY335" s="28">
        <v>1577.1173095703125</v>
      </c>
      <c r="AZ335" s="28">
        <v>3.0763013362884521</v>
      </c>
      <c r="BA335" s="28">
        <v>9.9999997764825821E-3</v>
      </c>
      <c r="BC335" s="34">
        <v>24309</v>
      </c>
      <c r="BD335" s="35">
        <v>134.56732177734375</v>
      </c>
      <c r="BE335" s="35">
        <v>0.71593177318572998</v>
      </c>
      <c r="BF335" s="33">
        <v>217</v>
      </c>
    </row>
    <row r="336" spans="1:58">
      <c r="A336" s="7">
        <v>335</v>
      </c>
      <c r="C336" s="11" t="s">
        <v>5</v>
      </c>
      <c r="D336" s="11" t="s">
        <v>9</v>
      </c>
      <c r="E336" s="11" t="s">
        <v>13</v>
      </c>
      <c r="F336" s="11" t="s">
        <v>27</v>
      </c>
      <c r="G336" s="11" t="s">
        <v>44</v>
      </c>
      <c r="H336" s="15" t="s">
        <v>370</v>
      </c>
      <c r="I336" s="11" t="s">
        <v>773</v>
      </c>
      <c r="J336" s="11">
        <v>84804000</v>
      </c>
      <c r="K336" s="11">
        <v>84804</v>
      </c>
      <c r="L336" s="12">
        <v>12659</v>
      </c>
      <c r="M336" s="12">
        <v>13292.0927734375</v>
      </c>
      <c r="N336" s="13">
        <v>138.09299999999999</v>
      </c>
      <c r="P336" s="20">
        <v>14684</v>
      </c>
      <c r="Q336" s="20">
        <v>0</v>
      </c>
      <c r="R336" s="20">
        <v>0</v>
      </c>
      <c r="S336" s="20">
        <v>0</v>
      </c>
      <c r="T336" s="20">
        <v>0</v>
      </c>
      <c r="U336" s="20">
        <v>0</v>
      </c>
      <c r="V336" s="21">
        <v>1.0897285537794232E-3</v>
      </c>
      <c r="W336" s="21">
        <v>0</v>
      </c>
      <c r="X336" s="21">
        <v>0</v>
      </c>
      <c r="Y336" s="21">
        <v>0</v>
      </c>
      <c r="Z336" s="51">
        <f>bv_affected*V336+bv_idpcumul*W336+bv_htotalimput*X336+bv_hpartialimput*Y336</f>
        <v>3.7214230111567309E-4</v>
      </c>
      <c r="AA336" s="51">
        <f>100 * Z336 / MAX(magnitudescore)</f>
        <v>0.86547440015709232</v>
      </c>
      <c r="AC336" s="23">
        <v>1.1047199964523315</v>
      </c>
      <c r="AD336" s="23">
        <v>0</v>
      </c>
      <c r="AE336" s="23">
        <v>0</v>
      </c>
      <c r="AF336" s="23">
        <v>1</v>
      </c>
      <c r="AG336" s="23">
        <v>0</v>
      </c>
      <c r="AH336" s="23">
        <v>3.3102002926170826E-3</v>
      </c>
      <c r="AI336" s="23">
        <v>0</v>
      </c>
      <c r="AJ336" s="23">
        <v>0</v>
      </c>
      <c r="AK336" s="76">
        <f>bv_rimputAffect*AH336+bv_ratioIDP*AI336+bv_rimputDamaged*AJ336</f>
        <v>8.5336963543668383E-4</v>
      </c>
      <c r="AL336" s="76">
        <f>100 * AK336 / MAX(intensityscore)</f>
        <v>12.957248494096767</v>
      </c>
      <c r="AN336" s="25">
        <v>0.46443000435829163</v>
      </c>
      <c r="AO336" s="25">
        <v>3.610135754570365E-3</v>
      </c>
      <c r="AP336" s="25">
        <v>10.793423874195854</v>
      </c>
      <c r="AQ336" s="25">
        <v>3.01908771507442E-3</v>
      </c>
      <c r="AR336" s="80">
        <v>3.2653074248570014E-3</v>
      </c>
      <c r="AS336" s="80">
        <v>48.562782287597656</v>
      </c>
      <c r="AU336" s="78">
        <v>544.6505126953125</v>
      </c>
      <c r="AV336" s="78">
        <v>0.18503513932228088</v>
      </c>
      <c r="AW336" s="28">
        <v>-0.73274576663970947</v>
      </c>
      <c r="AX336" s="29">
        <v>306</v>
      </c>
      <c r="AY336" s="28">
        <v>544.6505126953125</v>
      </c>
      <c r="AZ336" s="28">
        <v>1.0623871088027954</v>
      </c>
      <c r="BA336" s="28">
        <v>9.9999997764825821E-3</v>
      </c>
      <c r="BC336" s="34">
        <v>14684</v>
      </c>
      <c r="BD336" s="35">
        <v>68.1968994140625</v>
      </c>
      <c r="BE336" s="35">
        <v>0.36282455921173096</v>
      </c>
      <c r="BF336" s="33">
        <v>273</v>
      </c>
    </row>
    <row r="337" spans="1:58">
      <c r="A337" s="7">
        <v>336</v>
      </c>
      <c r="C337" s="11" t="s">
        <v>5</v>
      </c>
      <c r="D337" s="11" t="s">
        <v>9</v>
      </c>
      <c r="E337" s="11" t="s">
        <v>13</v>
      </c>
      <c r="F337" s="11" t="s">
        <v>27</v>
      </c>
      <c r="G337" s="11" t="s">
        <v>44</v>
      </c>
      <c r="H337" s="15" t="s">
        <v>371</v>
      </c>
      <c r="I337" s="11" t="s">
        <v>774</v>
      </c>
      <c r="J337" s="11">
        <v>84805000</v>
      </c>
      <c r="K337" s="11">
        <v>84805</v>
      </c>
      <c r="L337" s="12">
        <v>84833</v>
      </c>
      <c r="M337" s="12">
        <v>89075.609375</v>
      </c>
      <c r="N337" s="13">
        <v>144.98599999999999</v>
      </c>
      <c r="P337" s="20">
        <v>98406</v>
      </c>
      <c r="Q337" s="20">
        <v>1430</v>
      </c>
      <c r="R337" s="20">
        <v>0</v>
      </c>
      <c r="S337" s="20">
        <v>0</v>
      </c>
      <c r="T337" s="20">
        <v>0</v>
      </c>
      <c r="U337" s="20">
        <v>0</v>
      </c>
      <c r="V337" s="21">
        <v>7.3029031045734882E-3</v>
      </c>
      <c r="W337" s="21">
        <v>2.7794312336482108E-4</v>
      </c>
      <c r="X337" s="21">
        <v>0</v>
      </c>
      <c r="Y337" s="21">
        <v>0</v>
      </c>
      <c r="Z337" s="51">
        <f>bv_affected*V337+bv_idpcumul*W337+bv_htotalimput*X337+bv_hpartialimput*Y337</f>
        <v>2.5401633516274158E-3</v>
      </c>
      <c r="AA337" s="51">
        <f>100 * Z337 / MAX(magnitudescore)</f>
        <v>5.9075422129112463</v>
      </c>
      <c r="AC337" s="23">
        <v>1.1047500371932983</v>
      </c>
      <c r="AD337" s="23">
        <v>1.6053777188062668E-2</v>
      </c>
      <c r="AE337" s="23">
        <v>0</v>
      </c>
      <c r="AF337" s="23">
        <v>1</v>
      </c>
      <c r="AG337" s="23">
        <v>0</v>
      </c>
      <c r="AH337" s="23">
        <v>3.3102002926170826E-3</v>
      </c>
      <c r="AI337" s="23">
        <v>1.2037859414704144E-4</v>
      </c>
      <c r="AJ337" s="23">
        <v>0</v>
      </c>
      <c r="AK337" s="76">
        <f>bv_rimputAffect*AH337+bv_ratioIDP*AI337+bv_rimputDamaged*AJ337</f>
        <v>8.9411778955545741E-4</v>
      </c>
      <c r="AL337" s="76">
        <f>100 * AK337 / MAX(intensityscore)</f>
        <v>13.575953374921973</v>
      </c>
      <c r="AN337" s="25">
        <v>0.42403000593185425</v>
      </c>
      <c r="AO337" s="25">
        <v>3.2960961107164621E-3</v>
      </c>
      <c r="AP337" s="25">
        <v>13.336039784837105</v>
      </c>
      <c r="AQ337" s="25">
        <v>3.7302968557924032E-3</v>
      </c>
      <c r="AR337" s="80">
        <v>3.549416835394819E-3</v>
      </c>
      <c r="AS337" s="80">
        <v>52.788154602050781</v>
      </c>
      <c r="AU337" s="78">
        <v>4234.05078125</v>
      </c>
      <c r="AV337" s="78">
        <v>1.4384419918060303</v>
      </c>
      <c r="AW337" s="28">
        <v>0.15789234638214111</v>
      </c>
      <c r="AX337" s="29">
        <v>170</v>
      </c>
      <c r="AY337" s="28">
        <v>4234.05078125</v>
      </c>
      <c r="AZ337" s="28">
        <v>8.258875846862793</v>
      </c>
      <c r="BA337" s="28">
        <v>9.9999997764825821E-3</v>
      </c>
      <c r="BC337" s="34">
        <v>98406</v>
      </c>
      <c r="BD337" s="35">
        <v>417.27096557617187</v>
      </c>
      <c r="BE337" s="35">
        <v>2.2199857234954834</v>
      </c>
      <c r="BF337" s="33">
        <v>156</v>
      </c>
    </row>
    <row r="338" spans="1:58">
      <c r="A338" s="7">
        <v>337</v>
      </c>
      <c r="C338" s="11" t="s">
        <v>5</v>
      </c>
      <c r="D338" s="11" t="s">
        <v>9</v>
      </c>
      <c r="E338" s="11" t="s">
        <v>13</v>
      </c>
      <c r="F338" s="11" t="s">
        <v>27</v>
      </c>
      <c r="G338" s="11" t="s">
        <v>44</v>
      </c>
      <c r="H338" s="15" t="s">
        <v>372</v>
      </c>
      <c r="I338" s="11" t="s">
        <v>775</v>
      </c>
      <c r="J338" s="11">
        <v>84806000</v>
      </c>
      <c r="K338" s="11">
        <v>84806</v>
      </c>
      <c r="L338" s="12">
        <v>31723</v>
      </c>
      <c r="M338" s="12">
        <v>33309.5078125</v>
      </c>
      <c r="N338" s="13">
        <v>148.25800000000001</v>
      </c>
      <c r="P338" s="20">
        <v>36799</v>
      </c>
      <c r="Q338" s="20">
        <v>61</v>
      </c>
      <c r="R338" s="20">
        <v>0</v>
      </c>
      <c r="S338" s="20">
        <v>0</v>
      </c>
      <c r="T338" s="20">
        <v>0</v>
      </c>
      <c r="U338" s="20">
        <v>0</v>
      </c>
      <c r="V338" s="21">
        <v>2.7309262659400702E-3</v>
      </c>
      <c r="W338" s="21">
        <v>1.1856315722980071E-5</v>
      </c>
      <c r="X338" s="21">
        <v>0</v>
      </c>
      <c r="Y338" s="21">
        <v>0</v>
      </c>
      <c r="Z338" s="51">
        <f>bv_affected*V338+bv_idpcumul*W338+bv_htotalimput*X338+bv_hpartialimput*Y338</f>
        <v>9.3458302512326567E-4</v>
      </c>
      <c r="AA338" s="51">
        <f>100 * Z338 / MAX(magnitudescore)</f>
        <v>2.17351717512528</v>
      </c>
      <c r="AC338" s="23">
        <v>1.1047600507736206</v>
      </c>
      <c r="AD338" s="23">
        <v>1.83130893856287E-3</v>
      </c>
      <c r="AE338" s="23">
        <v>0</v>
      </c>
      <c r="AF338" s="23">
        <v>1</v>
      </c>
      <c r="AG338" s="23">
        <v>0</v>
      </c>
      <c r="AH338" s="23">
        <v>3.3102002926170826E-3</v>
      </c>
      <c r="AI338" s="23">
        <v>1.3731995750276837E-5</v>
      </c>
      <c r="AJ338" s="23">
        <v>0</v>
      </c>
      <c r="AK338" s="76">
        <f>bv_rimputAffect*AH338+bv_ratioIDP*AI338+bv_rimputDamaged*AJ338</f>
        <v>8.5801791599815253E-4</v>
      </c>
      <c r="AL338" s="76">
        <f>100 * AK338 / MAX(intensityscore)</f>
        <v>13.027826264624553</v>
      </c>
      <c r="AN338" s="25">
        <v>0.35284000635147095</v>
      </c>
      <c r="AO338" s="25">
        <v>2.7427175082266331E-3</v>
      </c>
      <c r="AP338" s="25">
        <v>16.182466870540267</v>
      </c>
      <c r="AQ338" s="25">
        <v>4.5264866203069687E-3</v>
      </c>
      <c r="AR338" s="80">
        <v>3.7834013146351843E-3</v>
      </c>
      <c r="AS338" s="80">
        <v>56.268054962158203</v>
      </c>
      <c r="AU338" s="78">
        <v>1593.4693603515625</v>
      </c>
      <c r="AV338" s="78">
        <v>0.54135233163833618</v>
      </c>
      <c r="AW338" s="28">
        <v>-0.26651999354362488</v>
      </c>
      <c r="AX338" s="29">
        <v>221</v>
      </c>
      <c r="AY338" s="28">
        <v>1593.4693603515625</v>
      </c>
      <c r="AZ338" s="28">
        <v>3.1081974506378174</v>
      </c>
      <c r="BA338" s="28">
        <v>9.9999997764825821E-3</v>
      </c>
      <c r="BC338" s="34">
        <v>36799</v>
      </c>
      <c r="BD338" s="35">
        <v>129.84159851074219</v>
      </c>
      <c r="BE338" s="35">
        <v>0.69078975915908813</v>
      </c>
      <c r="BF338" s="33">
        <v>222</v>
      </c>
    </row>
    <row r="339" spans="1:58">
      <c r="A339" s="7">
        <v>338</v>
      </c>
      <c r="C339" s="11" t="s">
        <v>5</v>
      </c>
      <c r="D339" s="11" t="s">
        <v>9</v>
      </c>
      <c r="E339" s="11" t="s">
        <v>13</v>
      </c>
      <c r="F339" s="11" t="s">
        <v>27</v>
      </c>
      <c r="G339" s="11" t="s">
        <v>44</v>
      </c>
      <c r="H339" s="15" t="s">
        <v>373</v>
      </c>
      <c r="I339" s="11" t="s">
        <v>776</v>
      </c>
      <c r="J339" s="11">
        <v>84807000</v>
      </c>
      <c r="K339" s="11">
        <v>84807</v>
      </c>
      <c r="L339" s="12">
        <v>22425</v>
      </c>
      <c r="M339" s="12">
        <v>23546.50390625</v>
      </c>
      <c r="N339" s="13">
        <v>146.732</v>
      </c>
      <c r="P339" s="20">
        <v>26013</v>
      </c>
      <c r="Q339" s="20">
        <v>368</v>
      </c>
      <c r="R339" s="20">
        <v>0</v>
      </c>
      <c r="S339" s="20">
        <v>0</v>
      </c>
      <c r="T339" s="20">
        <v>0</v>
      </c>
      <c r="U339" s="20">
        <v>0</v>
      </c>
      <c r="V339" s="21">
        <v>1.9304759334772825E-3</v>
      </c>
      <c r="W339" s="21">
        <v>7.1526621468365192E-5</v>
      </c>
      <c r="X339" s="21">
        <v>0</v>
      </c>
      <c r="Y339" s="21">
        <v>0</v>
      </c>
      <c r="Z339" s="51">
        <f>bv_affected*V339+bv_idpcumul*W339+bv_htotalimput*X339+bv_hpartialimput*Y339</f>
        <v>6.7115240843268118E-4</v>
      </c>
      <c r="AA339" s="51">
        <f>100 * Z339 / MAX(magnitudescore)</f>
        <v>1.5608685880665634</v>
      </c>
      <c r="AC339" s="23">
        <v>1.1047500371932983</v>
      </c>
      <c r="AD339" s="23">
        <v>1.5628647059202194E-2</v>
      </c>
      <c r="AE339" s="23">
        <v>0</v>
      </c>
      <c r="AF339" s="23">
        <v>1</v>
      </c>
      <c r="AG339" s="23">
        <v>0</v>
      </c>
      <c r="AH339" s="23">
        <v>3.3102002926170826E-3</v>
      </c>
      <c r="AI339" s="23">
        <v>1.1719077883753926E-4</v>
      </c>
      <c r="AJ339" s="23">
        <v>0</v>
      </c>
      <c r="AK339" s="76">
        <f>bv_rimputAffect*AH339+bv_ratioIDP*AI339+bv_rimputDamaged*AJ339</f>
        <v>8.9303871407319085E-4</v>
      </c>
      <c r="AL339" s="76">
        <f>100 * AK339 / MAX(intensityscore)</f>
        <v>13.559569092441075</v>
      </c>
      <c r="AN339" s="25">
        <v>0.58705002069473267</v>
      </c>
      <c r="AO339" s="25">
        <v>4.563293419778347E-3</v>
      </c>
      <c r="AP339" s="25">
        <v>13.987975951903808</v>
      </c>
      <c r="AQ339" s="25">
        <v>3.9126533083617687E-3</v>
      </c>
      <c r="AR339" s="80">
        <v>4.1836979759703741E-3</v>
      </c>
      <c r="AS339" s="80">
        <v>62.221405029296875</v>
      </c>
      <c r="AU339" s="78">
        <v>1317.0267333984375</v>
      </c>
      <c r="AV339" s="78">
        <v>0.44743594527244568</v>
      </c>
      <c r="AW339" s="28">
        <v>-0.34926912188529968</v>
      </c>
      <c r="AX339" s="29">
        <v>241</v>
      </c>
      <c r="AY339" s="28">
        <v>1317.0267333984375</v>
      </c>
      <c r="AZ339" s="28">
        <v>2.5689725875854492</v>
      </c>
      <c r="BA339" s="28">
        <v>9.9999997764825821E-3</v>
      </c>
      <c r="BC339" s="34">
        <v>26013</v>
      </c>
      <c r="BD339" s="35">
        <v>152.70932006835937</v>
      </c>
      <c r="BE339" s="35">
        <v>0.81245172023773193</v>
      </c>
      <c r="BF339" s="33">
        <v>199</v>
      </c>
    </row>
    <row r="340" spans="1:58">
      <c r="A340" s="7">
        <v>339</v>
      </c>
      <c r="C340" s="11" t="s">
        <v>5</v>
      </c>
      <c r="D340" s="11" t="s">
        <v>9</v>
      </c>
      <c r="E340" s="11" t="s">
        <v>13</v>
      </c>
      <c r="F340" s="11" t="s">
        <v>27</v>
      </c>
      <c r="G340" s="11" t="s">
        <v>44</v>
      </c>
      <c r="H340" s="15" t="s">
        <v>374</v>
      </c>
      <c r="I340" s="11" t="s">
        <v>777</v>
      </c>
      <c r="J340" s="11">
        <v>84808000</v>
      </c>
      <c r="K340" s="11">
        <v>84808</v>
      </c>
      <c r="L340" s="12">
        <v>58037</v>
      </c>
      <c r="M340" s="12">
        <v>60939.50390625</v>
      </c>
      <c r="N340" s="13">
        <v>158.74100000000001</v>
      </c>
      <c r="P340" s="20">
        <v>67323</v>
      </c>
      <c r="Q340" s="20">
        <v>898</v>
      </c>
      <c r="R340" s="20">
        <v>0</v>
      </c>
      <c r="S340" s="20">
        <v>0</v>
      </c>
      <c r="T340" s="20">
        <v>0</v>
      </c>
      <c r="U340" s="20">
        <v>0</v>
      </c>
      <c r="V340" s="21">
        <v>4.9961726181209087E-3</v>
      </c>
      <c r="W340" s="21">
        <v>1.7454051703680307E-4</v>
      </c>
      <c r="X340" s="21">
        <v>0</v>
      </c>
      <c r="Y340" s="21">
        <v>0</v>
      </c>
      <c r="Z340" s="51">
        <f>bv_affected*V340+bv_idpcumul*W340+bv_htotalimput*X340+bv_hpartialimput*Y340</f>
        <v>1.7352190370715109E-3</v>
      </c>
      <c r="AA340" s="51">
        <f>100 * Z340 / MAX(magnitudescore)</f>
        <v>4.0355198824436576</v>
      </c>
      <c r="AC340" s="23">
        <v>1.1047500371932983</v>
      </c>
      <c r="AD340" s="23">
        <v>1.4735925942659378E-2</v>
      </c>
      <c r="AE340" s="23">
        <v>0</v>
      </c>
      <c r="AF340" s="23">
        <v>1</v>
      </c>
      <c r="AG340" s="23">
        <v>0</v>
      </c>
      <c r="AH340" s="23">
        <v>3.3102002926170826E-3</v>
      </c>
      <c r="AI340" s="23">
        <v>1.1049674503738061E-4</v>
      </c>
      <c r="AJ340" s="23">
        <v>0</v>
      </c>
      <c r="AK340" s="76">
        <f>bv_rimputAffect*AH340+bv_ratioIDP*AI340+bv_rimputDamaged*AJ340</f>
        <v>8.9077278363183712E-4</v>
      </c>
      <c r="AL340" s="76">
        <f>100 * AK340 / MAX(intensityscore)</f>
        <v>13.525164043819988</v>
      </c>
      <c r="AN340" s="25">
        <v>0.52394002676010132</v>
      </c>
      <c r="AO340" s="25">
        <v>4.0727229788899422E-3</v>
      </c>
      <c r="AP340" s="25">
        <v>9.0048605781529805</v>
      </c>
      <c r="AQ340" s="25">
        <v>2.5187989231199026E-3</v>
      </c>
      <c r="AR340" s="80">
        <v>3.1661350184433285E-3</v>
      </c>
      <c r="AS340" s="80">
        <v>47.087856292724609</v>
      </c>
      <c r="AU340" s="78">
        <v>2570.358642578125</v>
      </c>
      <c r="AV340" s="78">
        <v>0.87323272228240967</v>
      </c>
      <c r="AW340" s="28">
        <v>-5.8869998902082443E-2</v>
      </c>
      <c r="AX340" s="29">
        <v>191</v>
      </c>
      <c r="AY340" s="28">
        <v>2570.358642578125</v>
      </c>
      <c r="AZ340" s="28">
        <v>5.0137028694152832</v>
      </c>
      <c r="BA340" s="28">
        <v>9.9999997764825821E-3</v>
      </c>
      <c r="BC340" s="34">
        <v>67323</v>
      </c>
      <c r="BD340" s="35">
        <v>352.73214721679687</v>
      </c>
      <c r="BE340" s="35">
        <v>1.8766231536865234</v>
      </c>
      <c r="BF340" s="33">
        <v>161</v>
      </c>
    </row>
    <row r="341" spans="1:58">
      <c r="A341" s="7">
        <v>340</v>
      </c>
      <c r="C341" s="11" t="s">
        <v>5</v>
      </c>
      <c r="D341" s="11" t="s">
        <v>9</v>
      </c>
      <c r="E341" s="11" t="s">
        <v>13</v>
      </c>
      <c r="F341" s="11" t="s">
        <v>27</v>
      </c>
      <c r="G341" s="11" t="s">
        <v>44</v>
      </c>
      <c r="H341" s="15" t="s">
        <v>375</v>
      </c>
      <c r="I341" s="11" t="s">
        <v>778</v>
      </c>
      <c r="J341" s="11">
        <v>84809000</v>
      </c>
      <c r="K341" s="11">
        <v>84809</v>
      </c>
      <c r="L341" s="12">
        <v>11744</v>
      </c>
      <c r="M341" s="12">
        <v>12331.3330078125</v>
      </c>
      <c r="N341" s="13">
        <v>139.233</v>
      </c>
      <c r="P341" s="20">
        <v>13623</v>
      </c>
      <c r="Q341" s="20">
        <v>0</v>
      </c>
      <c r="R341" s="20">
        <v>0</v>
      </c>
      <c r="S341" s="20">
        <v>0</v>
      </c>
      <c r="T341" s="20">
        <v>0</v>
      </c>
      <c r="U341" s="20">
        <v>0</v>
      </c>
      <c r="V341" s="21">
        <v>1.010989653877914E-3</v>
      </c>
      <c r="W341" s="21">
        <v>0</v>
      </c>
      <c r="X341" s="21">
        <v>0</v>
      </c>
      <c r="Y341" s="21">
        <v>0</v>
      </c>
      <c r="Z341" s="51">
        <f>bv_affected*V341+bv_idpcumul*W341+bv_htotalimput*X341+bv_hpartialimput*Y341</f>
        <v>3.4525296679930765E-4</v>
      </c>
      <c r="AA341" s="51">
        <f>100 * Z341 / MAX(magnitudescore)</f>
        <v>0.8029391000358459</v>
      </c>
      <c r="AC341" s="23">
        <v>1.1047500371932983</v>
      </c>
      <c r="AD341" s="23">
        <v>0</v>
      </c>
      <c r="AE341" s="23">
        <v>0</v>
      </c>
      <c r="AF341" s="23">
        <v>1</v>
      </c>
      <c r="AG341" s="23">
        <v>0</v>
      </c>
      <c r="AH341" s="23">
        <v>3.3102002926170826E-3</v>
      </c>
      <c r="AI341" s="23">
        <v>0</v>
      </c>
      <c r="AJ341" s="23">
        <v>0</v>
      </c>
      <c r="AK341" s="76">
        <f>bv_rimputAffect*AH341+bv_ratioIDP*AI341+bv_rimputDamaged*AJ341</f>
        <v>8.5336963543668383E-4</v>
      </c>
      <c r="AL341" s="76">
        <f>100 * AK341 / MAX(intensityscore)</f>
        <v>12.957248494096767</v>
      </c>
      <c r="AN341" s="25">
        <v>0.34953001141548157</v>
      </c>
      <c r="AO341" s="25">
        <v>2.7169880922883749E-3</v>
      </c>
      <c r="AP341" s="25">
        <v>14.771395076201641</v>
      </c>
      <c r="AQ341" s="25">
        <v>4.1317879222333431E-3</v>
      </c>
      <c r="AR341" s="80">
        <v>3.5424084128679529E-3</v>
      </c>
      <c r="AS341" s="80">
        <v>52.683925628662109</v>
      </c>
      <c r="AU341" s="78">
        <v>548.1771240234375</v>
      </c>
      <c r="AV341" s="78">
        <v>0.18623323738574982</v>
      </c>
      <c r="AW341" s="28">
        <v>-0.72994279861450195</v>
      </c>
      <c r="AX341" s="29">
        <v>305</v>
      </c>
      <c r="AY341" s="28">
        <v>548.1771240234375</v>
      </c>
      <c r="AZ341" s="28">
        <v>1.0692660808563232</v>
      </c>
      <c r="BA341" s="28">
        <v>9.9999997764825821E-3</v>
      </c>
      <c r="BC341" s="34">
        <v>13623</v>
      </c>
      <c r="BD341" s="35">
        <v>47.616474151611328</v>
      </c>
      <c r="BE341" s="35">
        <v>0.25333154201507568</v>
      </c>
      <c r="BF341" s="33">
        <v>299</v>
      </c>
    </row>
    <row r="342" spans="1:58">
      <c r="A342" s="7">
        <v>341</v>
      </c>
      <c r="C342" s="11" t="s">
        <v>5</v>
      </c>
      <c r="D342" s="11" t="s">
        <v>9</v>
      </c>
      <c r="E342" s="11" t="s">
        <v>13</v>
      </c>
      <c r="F342" s="11" t="s">
        <v>27</v>
      </c>
      <c r="G342" s="11" t="s">
        <v>44</v>
      </c>
      <c r="H342" s="15" t="s">
        <v>376</v>
      </c>
      <c r="I342" s="11" t="s">
        <v>779</v>
      </c>
      <c r="J342" s="11">
        <v>84810000</v>
      </c>
      <c r="K342" s="11">
        <v>84810</v>
      </c>
      <c r="L342" s="12">
        <v>36539</v>
      </c>
      <c r="M342" s="12">
        <v>38366.36328125</v>
      </c>
      <c r="N342" s="13">
        <v>136.768</v>
      </c>
      <c r="P342" s="20">
        <v>42385</v>
      </c>
      <c r="Q342" s="20">
        <v>0</v>
      </c>
      <c r="R342" s="20">
        <v>0</v>
      </c>
      <c r="S342" s="20">
        <v>0</v>
      </c>
      <c r="T342" s="20">
        <v>0</v>
      </c>
      <c r="U342" s="20">
        <v>0</v>
      </c>
      <c r="V342" s="21">
        <v>3.1454742420464754E-3</v>
      </c>
      <c r="W342" s="21">
        <v>0</v>
      </c>
      <c r="X342" s="21">
        <v>0</v>
      </c>
      <c r="Y342" s="21">
        <v>0</v>
      </c>
      <c r="Z342" s="51">
        <f>bv_affected*V342+bv_idpcumul*W342+bv_htotalimput*X342+bv_hpartialimput*Y342</f>
        <v>1.0741794536588715E-3</v>
      </c>
      <c r="AA342" s="51">
        <f>100 * Z342 / MAX(magnitudescore)</f>
        <v>2.4981702309287166</v>
      </c>
      <c r="AC342" s="23">
        <v>1.1047400236129761</v>
      </c>
      <c r="AD342" s="23">
        <v>0</v>
      </c>
      <c r="AE342" s="23">
        <v>0</v>
      </c>
      <c r="AF342" s="23">
        <v>1</v>
      </c>
      <c r="AG342" s="23">
        <v>0</v>
      </c>
      <c r="AH342" s="23">
        <v>3.3102002926170826E-3</v>
      </c>
      <c r="AI342" s="23">
        <v>0</v>
      </c>
      <c r="AJ342" s="23">
        <v>0</v>
      </c>
      <c r="AK342" s="76">
        <f>bv_rimputAffect*AH342+bv_ratioIDP*AI342+bv_rimputDamaged*AJ342</f>
        <v>8.5336963543668383E-4</v>
      </c>
      <c r="AL342" s="76">
        <f>100 * AK342 / MAX(intensityscore)</f>
        <v>12.957248494096767</v>
      </c>
      <c r="AN342" s="25">
        <v>0.41411998867988586</v>
      </c>
      <c r="AO342" s="25">
        <v>3.2190629281103611E-3</v>
      </c>
      <c r="AP342" s="25">
        <v>23.170080142475513</v>
      </c>
      <c r="AQ342" s="25">
        <v>6.4810300245881081E-3</v>
      </c>
      <c r="AR342" s="80">
        <v>5.1221547079555911E-3</v>
      </c>
      <c r="AS342" s="80">
        <v>76.178459167480469</v>
      </c>
      <c r="AU342" s="78">
        <v>2466.120849609375</v>
      </c>
      <c r="AV342" s="78">
        <v>0.83781981468200684</v>
      </c>
      <c r="AW342" s="28">
        <v>-7.6849371194839478E-2</v>
      </c>
      <c r="AX342" s="29">
        <v>197</v>
      </c>
      <c r="AY342" s="28">
        <v>2466.120849609375</v>
      </c>
      <c r="AZ342" s="28">
        <v>4.8103780746459961</v>
      </c>
      <c r="BA342" s="28">
        <v>9.9999997764825821E-3</v>
      </c>
      <c r="BC342" s="34">
        <v>42385</v>
      </c>
      <c r="BD342" s="35">
        <v>175.52474975585937</v>
      </c>
      <c r="BE342" s="35">
        <v>0.93383556604385376</v>
      </c>
      <c r="BF342" s="33">
        <v>189</v>
      </c>
    </row>
    <row r="343" spans="1:58">
      <c r="A343" s="7">
        <v>342</v>
      </c>
      <c r="C343" s="11" t="s">
        <v>5</v>
      </c>
      <c r="D343" s="11" t="s">
        <v>9</v>
      </c>
      <c r="E343" s="11" t="s">
        <v>13</v>
      </c>
      <c r="F343" s="11" t="s">
        <v>27</v>
      </c>
      <c r="G343" s="11" t="s">
        <v>44</v>
      </c>
      <c r="H343" s="15" t="s">
        <v>377</v>
      </c>
      <c r="I343" s="11" t="s">
        <v>780</v>
      </c>
      <c r="J343" s="11">
        <v>84811000</v>
      </c>
      <c r="K343" s="11">
        <v>84811</v>
      </c>
      <c r="L343" s="12">
        <v>27464</v>
      </c>
      <c r="M343" s="12">
        <v>28837.509765625</v>
      </c>
      <c r="N343" s="13">
        <v>150.63999999999999</v>
      </c>
      <c r="P343" s="20">
        <v>31858</v>
      </c>
      <c r="Q343" s="20">
        <v>470</v>
      </c>
      <c r="R343" s="20">
        <v>0</v>
      </c>
      <c r="S343" s="20">
        <v>0</v>
      </c>
      <c r="T343" s="20">
        <v>0</v>
      </c>
      <c r="U343" s="20">
        <v>0</v>
      </c>
      <c r="V343" s="21">
        <v>2.3642450105398893E-3</v>
      </c>
      <c r="W343" s="21">
        <v>9.135193977272138E-5</v>
      </c>
      <c r="X343" s="21">
        <v>0</v>
      </c>
      <c r="Y343" s="21">
        <v>0</v>
      </c>
      <c r="Z343" s="51">
        <f>bv_affected*V343+bv_idpcumul*W343+bv_htotalimput*X343+bv_hpartialimput*Y343</f>
        <v>8.2258149868357584E-4</v>
      </c>
      <c r="AA343" s="51">
        <f>100 * Z343 / MAX(magnitudescore)</f>
        <v>1.913040326292287</v>
      </c>
      <c r="AC343" s="23">
        <v>1.1047400236129761</v>
      </c>
      <c r="AD343" s="23">
        <v>1.6298217698931694E-2</v>
      </c>
      <c r="AE343" s="23">
        <v>0</v>
      </c>
      <c r="AF343" s="23">
        <v>1</v>
      </c>
      <c r="AG343" s="23">
        <v>0</v>
      </c>
      <c r="AH343" s="23">
        <v>3.3102002926170826E-3</v>
      </c>
      <c r="AI343" s="23">
        <v>1.2221152428537607E-4</v>
      </c>
      <c r="AJ343" s="23">
        <v>0</v>
      </c>
      <c r="AK343" s="76">
        <f>bv_rimputAffect*AH343+bv_ratioIDP*AI343+bv_rimputDamaged*AJ343</f>
        <v>8.9473823640728368E-4</v>
      </c>
      <c r="AL343" s="76">
        <f>100 * AK343 / MAX(intensityscore)</f>
        <v>13.585374010134027</v>
      </c>
      <c r="AN343" s="25">
        <v>0.49353998899459839</v>
      </c>
      <c r="AO343" s="25">
        <v>3.8364154752343893E-3</v>
      </c>
      <c r="AP343" s="25">
        <v>24.418604651162788</v>
      </c>
      <c r="AQ343" s="25">
        <v>6.8302620202302933E-3</v>
      </c>
      <c r="AR343" s="80">
        <v>5.5830807791401047E-3</v>
      </c>
      <c r="AS343" s="80">
        <v>83.03350830078125</v>
      </c>
      <c r="AU343" s="78">
        <v>2158.19873046875</v>
      </c>
      <c r="AV343" s="78">
        <v>0.73320889472961426</v>
      </c>
      <c r="AW343" s="28">
        <v>-0.13477227091789246</v>
      </c>
      <c r="AX343" s="29">
        <v>204</v>
      </c>
      <c r="AY343" s="28">
        <v>2158.19873046875</v>
      </c>
      <c r="AZ343" s="28">
        <v>4.2097501754760742</v>
      </c>
      <c r="BA343" s="28">
        <v>9.9999997764825821E-3</v>
      </c>
      <c r="BC343" s="34">
        <v>31858</v>
      </c>
      <c r="BD343" s="35">
        <v>157.23196411132812</v>
      </c>
      <c r="BE343" s="35">
        <v>0.83651340007781982</v>
      </c>
      <c r="BF343" s="33">
        <v>197</v>
      </c>
    </row>
    <row r="344" spans="1:58">
      <c r="A344" s="7">
        <v>343</v>
      </c>
      <c r="C344" s="11" t="s">
        <v>5</v>
      </c>
      <c r="D344" s="11" t="s">
        <v>9</v>
      </c>
      <c r="E344" s="11" t="s">
        <v>13</v>
      </c>
      <c r="F344" s="11" t="s">
        <v>27</v>
      </c>
      <c r="G344" s="11" t="s">
        <v>44</v>
      </c>
      <c r="H344" s="15" t="s">
        <v>378</v>
      </c>
      <c r="I344" s="11" t="s">
        <v>781</v>
      </c>
      <c r="J344" s="11">
        <v>84812000</v>
      </c>
      <c r="K344" s="11">
        <v>84812</v>
      </c>
      <c r="L344" s="12">
        <v>12423</v>
      </c>
      <c r="M344" s="12">
        <v>13044.2900390625</v>
      </c>
      <c r="N344" s="13">
        <v>154.346</v>
      </c>
      <c r="P344" s="20">
        <v>14411</v>
      </c>
      <c r="Q344" s="20">
        <v>0</v>
      </c>
      <c r="R344" s="20">
        <v>0</v>
      </c>
      <c r="S344" s="20">
        <v>0</v>
      </c>
      <c r="T344" s="20">
        <v>0</v>
      </c>
      <c r="U344" s="20">
        <v>0</v>
      </c>
      <c r="V344" s="21">
        <v>1.0694686789065599E-3</v>
      </c>
      <c r="W344" s="21">
        <v>0</v>
      </c>
      <c r="X344" s="21">
        <v>0</v>
      </c>
      <c r="Y344" s="21">
        <v>0</v>
      </c>
      <c r="Z344" s="51">
        <f>bv_affected*V344+bv_idpcumul*W344+bv_htotalimput*X344+bv_hpartialimput*Y344</f>
        <v>3.6522355384659025E-4</v>
      </c>
      <c r="AA344" s="51">
        <f>100 * Z344 / MAX(magnitudescore)</f>
        <v>0.84938378475380139</v>
      </c>
      <c r="AC344" s="23">
        <v>1.1047699451446533</v>
      </c>
      <c r="AD344" s="23">
        <v>0</v>
      </c>
      <c r="AE344" s="23">
        <v>0</v>
      </c>
      <c r="AF344" s="23">
        <v>1</v>
      </c>
      <c r="AG344" s="23">
        <v>0</v>
      </c>
      <c r="AH344" s="23">
        <v>3.3102002926170826E-3</v>
      </c>
      <c r="AI344" s="23">
        <v>0</v>
      </c>
      <c r="AJ344" s="23">
        <v>0</v>
      </c>
      <c r="AK344" s="76">
        <f>bv_rimputAffect*AH344+bv_ratioIDP*AI344+bv_rimputDamaged*AJ344</f>
        <v>8.5336963543668383E-4</v>
      </c>
      <c r="AL344" s="76">
        <f>100 * AK344 / MAX(intensityscore)</f>
        <v>12.957248494096767</v>
      </c>
      <c r="AN344" s="25">
        <v>0.43727999925613403</v>
      </c>
      <c r="AO344" s="25">
        <v>3.3990917727351189E-3</v>
      </c>
      <c r="AP344" s="25">
        <v>14.814814814814813</v>
      </c>
      <c r="AQ344" s="25">
        <v>4.1439332999289036E-3</v>
      </c>
      <c r="AR344" s="80">
        <v>3.8336460603060965E-3</v>
      </c>
      <c r="AS344" s="80">
        <v>57.015312194824219</v>
      </c>
      <c r="AU344" s="78">
        <v>627.560546875</v>
      </c>
      <c r="AV344" s="78">
        <v>0.21320231258869171</v>
      </c>
      <c r="AW344" s="28">
        <v>-0.67120808362960815</v>
      </c>
      <c r="AX344" s="29">
        <v>292</v>
      </c>
      <c r="AY344" s="28">
        <v>627.560546875</v>
      </c>
      <c r="AZ344" s="28">
        <v>1.2241101264953613</v>
      </c>
      <c r="BA344" s="28">
        <v>9.9999997764825821E-3</v>
      </c>
      <c r="BC344" s="34">
        <v>14411</v>
      </c>
      <c r="BD344" s="35">
        <v>63.01641845703125</v>
      </c>
      <c r="BE344" s="35">
        <v>0.33526307344436646</v>
      </c>
      <c r="BF344" s="33">
        <v>278</v>
      </c>
    </row>
    <row r="345" spans="1:58">
      <c r="A345" s="7">
        <v>344</v>
      </c>
      <c r="C345" s="11" t="s">
        <v>5</v>
      </c>
      <c r="D345" s="11" t="s">
        <v>9</v>
      </c>
      <c r="E345" s="11" t="s">
        <v>13</v>
      </c>
      <c r="F345" s="11" t="s">
        <v>27</v>
      </c>
      <c r="G345" s="11" t="s">
        <v>44</v>
      </c>
      <c r="H345" s="15" t="s">
        <v>379</v>
      </c>
      <c r="I345" s="11" t="s">
        <v>782</v>
      </c>
      <c r="J345" s="11">
        <v>84813000</v>
      </c>
      <c r="K345" s="11">
        <v>84813</v>
      </c>
      <c r="L345" s="12">
        <v>35318</v>
      </c>
      <c r="M345" s="12">
        <v>37084.296875</v>
      </c>
      <c r="N345" s="13">
        <v>145.03299999999999</v>
      </c>
      <c r="P345" s="20">
        <v>40969</v>
      </c>
      <c r="Q345" s="20">
        <v>0</v>
      </c>
      <c r="R345" s="20">
        <v>0</v>
      </c>
      <c r="S345" s="20">
        <v>0</v>
      </c>
      <c r="T345" s="20">
        <v>0</v>
      </c>
      <c r="U345" s="20">
        <v>0</v>
      </c>
      <c r="V345" s="21">
        <v>3.0403900891542435E-3</v>
      </c>
      <c r="W345" s="21">
        <v>0</v>
      </c>
      <c r="X345" s="21">
        <v>0</v>
      </c>
      <c r="Y345" s="21">
        <v>0</v>
      </c>
      <c r="Z345" s="51">
        <f>bv_affected*V345+bv_idpcumul*W345+bv_htotalimput*X345+bv_hpartialimput*Y345</f>
        <v>1.0382932154461742E-3</v>
      </c>
      <c r="AA345" s="51">
        <f>100 * Z345 / MAX(magnitudescore)</f>
        <v>2.414711241187653</v>
      </c>
      <c r="AC345" s="23">
        <v>1.1047500371932983</v>
      </c>
      <c r="AD345" s="23">
        <v>0</v>
      </c>
      <c r="AE345" s="23">
        <v>0</v>
      </c>
      <c r="AF345" s="23">
        <v>1</v>
      </c>
      <c r="AG345" s="23">
        <v>0</v>
      </c>
      <c r="AH345" s="23">
        <v>3.3102002926170826E-3</v>
      </c>
      <c r="AI345" s="23">
        <v>0</v>
      </c>
      <c r="AJ345" s="23">
        <v>0</v>
      </c>
      <c r="AK345" s="76">
        <f>bv_rimputAffect*AH345+bv_ratioIDP*AI345+bv_rimputDamaged*AJ345</f>
        <v>8.5336963543668383E-4</v>
      </c>
      <c r="AL345" s="76">
        <f>100 * AK345 / MAX(intensityscore)</f>
        <v>12.957248494096767</v>
      </c>
      <c r="AN345" s="25">
        <v>0.42583999037742615</v>
      </c>
      <c r="AO345" s="25">
        <v>3.3101656008511782E-3</v>
      </c>
      <c r="AP345" s="25">
        <v>20.48596564725597</v>
      </c>
      <c r="AQ345" s="25">
        <v>5.7302420027554035E-3</v>
      </c>
      <c r="AR345" s="80">
        <v>4.7220828185430674E-3</v>
      </c>
      <c r="AS345" s="80">
        <v>70.228446960449219</v>
      </c>
      <c r="AU345" s="78">
        <v>2197.54833984375</v>
      </c>
      <c r="AV345" s="78">
        <v>0.74657720327377319</v>
      </c>
      <c r="AW345" s="28">
        <v>-0.1269252747297287</v>
      </c>
      <c r="AX345" s="29">
        <v>201</v>
      </c>
      <c r="AY345" s="28">
        <v>2197.54833984375</v>
      </c>
      <c r="AZ345" s="28">
        <v>4.2865047454833984</v>
      </c>
      <c r="BA345" s="28">
        <v>9.9999997764825821E-3</v>
      </c>
      <c r="BC345" s="34">
        <v>40969</v>
      </c>
      <c r="BD345" s="35">
        <v>174.46238708496094</v>
      </c>
      <c r="BE345" s="35">
        <v>0.92818355560302734</v>
      </c>
      <c r="BF345" s="33">
        <v>190</v>
      </c>
    </row>
    <row r="346" spans="1:58">
      <c r="A346" s="7">
        <v>345</v>
      </c>
      <c r="C346" s="11" t="s">
        <v>5</v>
      </c>
      <c r="D346" s="11" t="s">
        <v>9</v>
      </c>
      <c r="E346" s="11" t="s">
        <v>13</v>
      </c>
      <c r="F346" s="11" t="s">
        <v>27</v>
      </c>
      <c r="G346" s="11" t="s">
        <v>44</v>
      </c>
      <c r="H346" s="15" t="s">
        <v>380</v>
      </c>
      <c r="I346" s="11" t="s">
        <v>783</v>
      </c>
      <c r="J346" s="11">
        <v>84814000</v>
      </c>
      <c r="K346" s="11">
        <v>84814</v>
      </c>
      <c r="L346" s="12">
        <v>33453</v>
      </c>
      <c r="M346" s="12">
        <v>35126.02734375</v>
      </c>
      <c r="N346" s="13">
        <v>161.77099999999999</v>
      </c>
      <c r="P346" s="20">
        <v>38805</v>
      </c>
      <c r="Q346" s="20">
        <v>0</v>
      </c>
      <c r="R346" s="20">
        <v>0</v>
      </c>
      <c r="S346" s="20">
        <v>0</v>
      </c>
      <c r="T346" s="20">
        <v>0</v>
      </c>
      <c r="U346" s="20">
        <v>0</v>
      </c>
      <c r="V346" s="21">
        <v>2.8797953855246305E-3</v>
      </c>
      <c r="W346" s="21">
        <v>0</v>
      </c>
      <c r="X346" s="21">
        <v>0</v>
      </c>
      <c r="Y346" s="21">
        <v>0</v>
      </c>
      <c r="Z346" s="51">
        <f>bv_affected*V346+bv_idpcumul*W346+bv_htotalimput*X346+bv_hpartialimput*Y346</f>
        <v>9.8345012415666138E-4</v>
      </c>
      <c r="AA346" s="51">
        <f>100 * Z346 / MAX(magnitudescore)</f>
        <v>2.2871651616523461</v>
      </c>
      <c r="AC346" s="23">
        <v>1.1047400236129761</v>
      </c>
      <c r="AD346" s="23">
        <v>0</v>
      </c>
      <c r="AE346" s="23">
        <v>0</v>
      </c>
      <c r="AF346" s="23">
        <v>1</v>
      </c>
      <c r="AG346" s="23">
        <v>0</v>
      </c>
      <c r="AH346" s="23">
        <v>3.3102002926170826E-3</v>
      </c>
      <c r="AI346" s="23">
        <v>0</v>
      </c>
      <c r="AJ346" s="23">
        <v>0</v>
      </c>
      <c r="AK346" s="76">
        <f>bv_rimputAffect*AH346+bv_ratioIDP*AI346+bv_rimputDamaged*AJ346</f>
        <v>8.5336963543668383E-4</v>
      </c>
      <c r="AL346" s="76">
        <f>100 * AK346 / MAX(intensityscore)</f>
        <v>12.957248494096767</v>
      </c>
      <c r="AN346" s="25">
        <v>0.39417999982833862</v>
      </c>
      <c r="AO346" s="25">
        <v>3.0640640761703253E-3</v>
      </c>
      <c r="AP346" s="25">
        <v>14.217794883405027</v>
      </c>
      <c r="AQ346" s="25">
        <v>3.9769373834133148E-3</v>
      </c>
      <c r="AR346" s="80">
        <v>3.5966512040203178E-3</v>
      </c>
      <c r="AS346" s="80">
        <v>53.490642547607422</v>
      </c>
      <c r="AU346" s="78">
        <v>1585.3878173828125</v>
      </c>
      <c r="AV346" s="78">
        <v>0.53860676288604736</v>
      </c>
      <c r="AW346" s="28">
        <v>-0.26872819662094116</v>
      </c>
      <c r="AX346" s="29">
        <v>223</v>
      </c>
      <c r="AY346" s="28">
        <v>1585.3878173828125</v>
      </c>
      <c r="AZ346" s="28">
        <v>3.0924336910247803</v>
      </c>
      <c r="BA346" s="28">
        <v>9.9999997764825821E-3</v>
      </c>
      <c r="BC346" s="34">
        <v>38805</v>
      </c>
      <c r="BD346" s="35">
        <v>152.9615478515625</v>
      </c>
      <c r="BE346" s="35">
        <v>0.81379365921020508</v>
      </c>
      <c r="BF346" s="33">
        <v>198</v>
      </c>
    </row>
    <row r="347" spans="1:58">
      <c r="A347" s="7">
        <v>346</v>
      </c>
      <c r="C347" s="11" t="s">
        <v>5</v>
      </c>
      <c r="D347" s="11" t="s">
        <v>9</v>
      </c>
      <c r="E347" s="11" t="s">
        <v>13</v>
      </c>
      <c r="F347" s="11" t="s">
        <v>27</v>
      </c>
      <c r="G347" s="11" t="s">
        <v>44</v>
      </c>
      <c r="H347" s="15" t="s">
        <v>381</v>
      </c>
      <c r="I347" s="11" t="s">
        <v>784</v>
      </c>
      <c r="J347" s="11">
        <v>84815000</v>
      </c>
      <c r="K347" s="11">
        <v>84815</v>
      </c>
      <c r="L347" s="12">
        <v>31057</v>
      </c>
      <c r="M347" s="12">
        <v>32610.201171875</v>
      </c>
      <c r="N347" s="13">
        <v>153.05699999999999</v>
      </c>
      <c r="P347" s="20">
        <v>36026</v>
      </c>
      <c r="Q347" s="20">
        <v>470</v>
      </c>
      <c r="R347" s="20">
        <v>0</v>
      </c>
      <c r="S347" s="20">
        <v>0</v>
      </c>
      <c r="T347" s="20">
        <v>0</v>
      </c>
      <c r="U347" s="20">
        <v>0</v>
      </c>
      <c r="V347" s="21">
        <v>2.6735605206340551E-3</v>
      </c>
      <c r="W347" s="21">
        <v>9.135193977272138E-5</v>
      </c>
      <c r="X347" s="21">
        <v>0</v>
      </c>
      <c r="Y347" s="21">
        <v>0</v>
      </c>
      <c r="Z347" s="51">
        <f>bv_affected*V347+bv_idpcumul*W347+bv_htotalimput*X347+bv_hpartialimput*Y347</f>
        <v>9.2821274538073346E-4</v>
      </c>
      <c r="AA347" s="51">
        <f>100 * Z347 / MAX(magnitudescore)</f>
        <v>2.1587021056680529</v>
      </c>
      <c r="AC347" s="23">
        <v>1.1047500371932983</v>
      </c>
      <c r="AD347" s="23">
        <v>1.4412667602300644E-2</v>
      </c>
      <c r="AE347" s="23">
        <v>0</v>
      </c>
      <c r="AF347" s="23">
        <v>1</v>
      </c>
      <c r="AG347" s="23">
        <v>0</v>
      </c>
      <c r="AH347" s="23">
        <v>3.3102002926170826E-3</v>
      </c>
      <c r="AI347" s="23">
        <v>1.0807280341396108E-4</v>
      </c>
      <c r="AJ347" s="23">
        <v>0</v>
      </c>
      <c r="AK347" s="76">
        <f>bv_rimputAffect*AH347+bv_ratioIDP*AI347+bv_rimputDamaged*AJ347</f>
        <v>8.899522793923097E-4</v>
      </c>
      <c r="AL347" s="76">
        <f>100 * AK347 / MAX(intensityscore)</f>
        <v>13.512705811325487</v>
      </c>
      <c r="AN347" s="25">
        <v>0.28310999274253845</v>
      </c>
      <c r="AO347" s="25">
        <v>2.2006880026310682E-3</v>
      </c>
      <c r="AP347" s="25">
        <v>17.772151898734176</v>
      </c>
      <c r="AQ347" s="25">
        <v>4.9711461178958416E-3</v>
      </c>
      <c r="AR347" s="80">
        <v>3.8170243756309812E-3</v>
      </c>
      <c r="AS347" s="80">
        <v>56.768108367919922</v>
      </c>
      <c r="AU347" s="78">
        <v>1656.0838623046875</v>
      </c>
      <c r="AV347" s="78">
        <v>0.56262445449829102</v>
      </c>
      <c r="AW347" s="28">
        <v>-0.24978139996528625</v>
      </c>
      <c r="AX347" s="29">
        <v>218</v>
      </c>
      <c r="AY347" s="28">
        <v>1656.0838623046875</v>
      </c>
      <c r="AZ347" s="28">
        <v>3.2303323745727539</v>
      </c>
      <c r="BA347" s="28">
        <v>9.9999997764825821E-3</v>
      </c>
      <c r="BC347" s="34">
        <v>36026</v>
      </c>
      <c r="BD347" s="35">
        <v>101.99320220947266</v>
      </c>
      <c r="BE347" s="35">
        <v>0.54262930154800415</v>
      </c>
      <c r="BF347" s="33">
        <v>242</v>
      </c>
    </row>
    <row r="348" spans="1:58">
      <c r="A348" s="7">
        <v>347</v>
      </c>
      <c r="C348" s="11" t="s">
        <v>5</v>
      </c>
      <c r="D348" s="11" t="s">
        <v>9</v>
      </c>
      <c r="E348" s="11" t="s">
        <v>13</v>
      </c>
      <c r="F348" s="11" t="s">
        <v>27</v>
      </c>
      <c r="G348" s="11" t="s">
        <v>44</v>
      </c>
      <c r="H348" s="15" t="s">
        <v>382</v>
      </c>
      <c r="I348" s="11" t="s">
        <v>785</v>
      </c>
      <c r="J348" s="11">
        <v>84816000</v>
      </c>
      <c r="K348" s="11">
        <v>84816</v>
      </c>
      <c r="L348" s="12">
        <v>10214</v>
      </c>
      <c r="M348" s="12">
        <v>10724.8154296875</v>
      </c>
      <c r="N348" s="13">
        <v>148.71799999999999</v>
      </c>
      <c r="P348" s="20">
        <v>11848</v>
      </c>
      <c r="Q348" s="20">
        <v>0</v>
      </c>
      <c r="R348" s="20">
        <v>0</v>
      </c>
      <c r="S348" s="20">
        <v>0</v>
      </c>
      <c r="T348" s="20">
        <v>0</v>
      </c>
      <c r="U348" s="20">
        <v>0</v>
      </c>
      <c r="V348" s="21">
        <v>8.7926338892430067E-4</v>
      </c>
      <c r="W348" s="21">
        <v>0</v>
      </c>
      <c r="X348" s="21">
        <v>0</v>
      </c>
      <c r="Y348" s="21">
        <v>0</v>
      </c>
      <c r="Z348" s="51">
        <f>bv_affected*V348+bv_idpcumul*W348+bv_htotalimput*X348+bv_hpartialimput*Y348</f>
        <v>3.0026844731764871E-4</v>
      </c>
      <c r="AA348" s="51">
        <f>100 * Z348 / MAX(magnitudescore)</f>
        <v>0.69832065193676163</v>
      </c>
      <c r="AC348" s="23">
        <v>1.1047300100326538</v>
      </c>
      <c r="AD348" s="23">
        <v>0</v>
      </c>
      <c r="AE348" s="23">
        <v>0</v>
      </c>
      <c r="AF348" s="23">
        <v>1</v>
      </c>
      <c r="AG348" s="23">
        <v>0</v>
      </c>
      <c r="AH348" s="23">
        <v>3.3102002926170826E-3</v>
      </c>
      <c r="AI348" s="23">
        <v>0</v>
      </c>
      <c r="AJ348" s="23">
        <v>0</v>
      </c>
      <c r="AK348" s="76">
        <f>bv_rimputAffect*AH348+bv_ratioIDP*AI348+bv_rimputDamaged*AJ348</f>
        <v>8.5336963543668383E-4</v>
      </c>
      <c r="AL348" s="76">
        <f>100 * AK348 / MAX(intensityscore)</f>
        <v>12.957248494096767</v>
      </c>
      <c r="AN348" s="25">
        <v>0.46966001391410828</v>
      </c>
      <c r="AO348" s="25">
        <v>3.6507900804281235E-3</v>
      </c>
      <c r="AP348" s="25">
        <v>11.532125205930807</v>
      </c>
      <c r="AQ348" s="25">
        <v>3.2257139682769775E-3</v>
      </c>
      <c r="AR348" s="80">
        <v>3.4027928349264986E-3</v>
      </c>
      <c r="AS348" s="80">
        <v>50.607513427734375</v>
      </c>
      <c r="AU348" s="78">
        <v>457.96261596679687</v>
      </c>
      <c r="AV348" s="78">
        <v>0.15558449923992157</v>
      </c>
      <c r="AW348" s="28">
        <v>-0.80803364515304565</v>
      </c>
      <c r="AX348" s="29">
        <v>316</v>
      </c>
      <c r="AY348" s="28">
        <v>457.96261596679687</v>
      </c>
      <c r="AZ348" s="28">
        <v>0.89329499006271362</v>
      </c>
      <c r="BA348" s="28">
        <v>9.9999997764825821E-3</v>
      </c>
      <c r="BC348" s="34">
        <v>11848</v>
      </c>
      <c r="BD348" s="35">
        <v>55.645317077636719</v>
      </c>
      <c r="BE348" s="35">
        <v>0.29604700207710266</v>
      </c>
      <c r="BF348" s="33">
        <v>286</v>
      </c>
    </row>
    <row r="349" spans="1:58">
      <c r="A349" s="7">
        <v>348</v>
      </c>
      <c r="C349" s="11" t="s">
        <v>5</v>
      </c>
      <c r="D349" s="11" t="s">
        <v>9</v>
      </c>
      <c r="E349" s="11" t="s">
        <v>13</v>
      </c>
      <c r="F349" s="11" t="s">
        <v>27</v>
      </c>
      <c r="G349" s="11" t="s">
        <v>44</v>
      </c>
      <c r="H349" s="15" t="s">
        <v>383</v>
      </c>
      <c r="I349" s="11" t="s">
        <v>786</v>
      </c>
      <c r="J349" s="11">
        <v>84817000</v>
      </c>
      <c r="K349" s="11">
        <v>84817</v>
      </c>
      <c r="L349" s="12">
        <v>8877</v>
      </c>
      <c r="M349" s="12">
        <v>9320.9501953125</v>
      </c>
      <c r="N349" s="13">
        <v>137.51900000000001</v>
      </c>
      <c r="P349" s="20">
        <v>10297</v>
      </c>
      <c r="Q349" s="20">
        <v>2491</v>
      </c>
      <c r="R349" s="20">
        <v>0</v>
      </c>
      <c r="S349" s="20">
        <v>0</v>
      </c>
      <c r="T349" s="20">
        <v>0</v>
      </c>
      <c r="U349" s="20">
        <v>0</v>
      </c>
      <c r="V349" s="21">
        <v>7.6416064985096455E-4</v>
      </c>
      <c r="W349" s="21">
        <v>4.8416526988148689E-4</v>
      </c>
      <c r="X349" s="21">
        <v>0</v>
      </c>
      <c r="Y349" s="21">
        <v>0</v>
      </c>
      <c r="Z349" s="51">
        <f>bv_affected*V349+bv_idpcumul*W349+bv_htotalimput*X349+bv_hpartialimput*Y349</f>
        <v>3.4147754630539569E-4</v>
      </c>
      <c r="AA349" s="51">
        <f>100 * Z349 / MAX(magnitudescore)</f>
        <v>0.79415877654799372</v>
      </c>
      <c r="AC349" s="23">
        <v>1.1047199964523315</v>
      </c>
      <c r="AD349" s="23">
        <v>0.26724743843078613</v>
      </c>
      <c r="AE349" s="23">
        <v>0</v>
      </c>
      <c r="AF349" s="23">
        <v>1</v>
      </c>
      <c r="AG349" s="23">
        <v>0</v>
      </c>
      <c r="AH349" s="23">
        <v>3.3102002926170826E-3</v>
      </c>
      <c r="AI349" s="23">
        <v>2.0039440132677555E-3</v>
      </c>
      <c r="AJ349" s="23">
        <v>0</v>
      </c>
      <c r="AK349" s="76">
        <f>bv_rimputAffect*AH349+bv_ratioIDP*AI349+bv_rimputDamaged*AJ349</f>
        <v>1.5317046839278192E-3</v>
      </c>
      <c r="AL349" s="76">
        <f>100 * AK349 / MAX(intensityscore)</f>
        <v>23.256836645082664</v>
      </c>
      <c r="AN349" s="25">
        <v>0.45206001400947571</v>
      </c>
      <c r="AO349" s="25">
        <v>3.5139806568622589E-3</v>
      </c>
      <c r="AP349" s="25">
        <v>15.265486725663715</v>
      </c>
      <c r="AQ349" s="25">
        <v>4.269992932677269E-3</v>
      </c>
      <c r="AR349" s="80">
        <v>3.9550521652533758E-3</v>
      </c>
      <c r="AS349" s="80">
        <v>58.820903778076172</v>
      </c>
      <c r="AU349" s="78">
        <v>1086.3795166015625</v>
      </c>
      <c r="AV349" s="78">
        <v>0.36907774209976196</v>
      </c>
      <c r="AW349" s="28">
        <v>-0.43288213014602661</v>
      </c>
      <c r="AX349" s="29">
        <v>258</v>
      </c>
      <c r="AY349" s="28">
        <v>1086.3795166015625</v>
      </c>
      <c r="AZ349" s="28">
        <v>2.1190755367279053</v>
      </c>
      <c r="BA349" s="28">
        <v>9.9999997764825821E-3</v>
      </c>
      <c r="BC349" s="34">
        <v>10297</v>
      </c>
      <c r="BD349" s="35">
        <v>46.548618316650391</v>
      </c>
      <c r="BE349" s="35">
        <v>0.24765029549598694</v>
      </c>
      <c r="BF349" s="33">
        <v>304</v>
      </c>
    </row>
    <row r="350" spans="1:58">
      <c r="A350" s="7">
        <v>349</v>
      </c>
      <c r="C350" s="11" t="s">
        <v>5</v>
      </c>
      <c r="D350" s="11" t="s">
        <v>9</v>
      </c>
      <c r="E350" s="11" t="s">
        <v>13</v>
      </c>
      <c r="F350" s="11" t="s">
        <v>27</v>
      </c>
      <c r="G350" s="11" t="s">
        <v>44</v>
      </c>
      <c r="H350" s="15" t="s">
        <v>214</v>
      </c>
      <c r="I350" s="11" t="s">
        <v>787</v>
      </c>
      <c r="J350" s="11">
        <v>84818000</v>
      </c>
      <c r="K350" s="11">
        <v>84818</v>
      </c>
      <c r="L350" s="12">
        <v>24952</v>
      </c>
      <c r="M350" s="12">
        <v>26199.880859375</v>
      </c>
      <c r="N350" s="13">
        <v>132.57300000000001</v>
      </c>
      <c r="P350" s="20">
        <v>28944</v>
      </c>
      <c r="Q350" s="20">
        <v>0</v>
      </c>
      <c r="R350" s="20">
        <v>0</v>
      </c>
      <c r="S350" s="20">
        <v>0</v>
      </c>
      <c r="T350" s="20">
        <v>0</v>
      </c>
      <c r="U350" s="20">
        <v>0</v>
      </c>
      <c r="V350" s="21">
        <v>2.1479912102222443E-3</v>
      </c>
      <c r="W350" s="21">
        <v>0</v>
      </c>
      <c r="X350" s="21">
        <v>0</v>
      </c>
      <c r="Y350" s="21">
        <v>0</v>
      </c>
      <c r="Z350" s="51">
        <f>bv_affected*V350+bv_idpcumul*W350+bv_htotalimput*X350+bv_hpartialimput*Y350</f>
        <v>7.335389982908965E-4</v>
      </c>
      <c r="AA350" s="51">
        <f>100 * Z350 / MAX(magnitudescore)</f>
        <v>1.7059582386478405</v>
      </c>
      <c r="AC350" s="23">
        <v>1.1047400236129761</v>
      </c>
      <c r="AD350" s="23">
        <v>0</v>
      </c>
      <c r="AE350" s="23">
        <v>0</v>
      </c>
      <c r="AF350" s="23">
        <v>1</v>
      </c>
      <c r="AG350" s="23">
        <v>0</v>
      </c>
      <c r="AH350" s="23">
        <v>3.3102002926170826E-3</v>
      </c>
      <c r="AI350" s="23">
        <v>0</v>
      </c>
      <c r="AJ350" s="23">
        <v>0</v>
      </c>
      <c r="AK350" s="76">
        <f>bv_rimputAffect*AH350+bv_ratioIDP*AI350+bv_rimputDamaged*AJ350</f>
        <v>8.5336963543668383E-4</v>
      </c>
      <c r="AL350" s="76">
        <f>100 * AK350 / MAX(intensityscore)</f>
        <v>12.957248494096767</v>
      </c>
      <c r="AN350" s="25">
        <v>0.46105998754501343</v>
      </c>
      <c r="AO350" s="25">
        <v>3.5839397460222244E-3</v>
      </c>
      <c r="AP350" s="25">
        <v>13.493150684931507</v>
      </c>
      <c r="AQ350" s="25">
        <v>3.7742431741207838E-3</v>
      </c>
      <c r="AR350" s="80">
        <v>3.6949662766337073E-3</v>
      </c>
      <c r="AS350" s="80">
        <v>54.952816009521484</v>
      </c>
      <c r="AU350" s="78">
        <v>1214.83837890625</v>
      </c>
      <c r="AV350" s="78">
        <v>0.41271930932998657</v>
      </c>
      <c r="AW350" s="28">
        <v>-0.38434520363807678</v>
      </c>
      <c r="AX350" s="29">
        <v>247</v>
      </c>
      <c r="AY350" s="28">
        <v>1214.83837890625</v>
      </c>
      <c r="AZ350" s="28">
        <v>2.3696455955505371</v>
      </c>
      <c r="BA350" s="28">
        <v>9.9999997764825821E-3</v>
      </c>
      <c r="BC350" s="34">
        <v>28944</v>
      </c>
      <c r="BD350" s="35">
        <v>133.44920349121094</v>
      </c>
      <c r="BE350" s="35">
        <v>0.70998311042785645</v>
      </c>
      <c r="BF350" s="33">
        <v>218</v>
      </c>
    </row>
    <row r="351" spans="1:58">
      <c r="A351" s="7">
        <v>350</v>
      </c>
      <c r="C351" s="11" t="s">
        <v>5</v>
      </c>
      <c r="D351" s="11" t="s">
        <v>9</v>
      </c>
      <c r="E351" s="11" t="s">
        <v>13</v>
      </c>
      <c r="F351" s="11" t="s">
        <v>27</v>
      </c>
      <c r="G351" s="11" t="s">
        <v>44</v>
      </c>
      <c r="H351" s="15" t="s">
        <v>290</v>
      </c>
      <c r="I351" s="11" t="s">
        <v>788</v>
      </c>
      <c r="J351" s="11">
        <v>84819000</v>
      </c>
      <c r="K351" s="11">
        <v>84819</v>
      </c>
      <c r="L351" s="12">
        <v>16079</v>
      </c>
      <c r="M351" s="12">
        <v>16883.130859375</v>
      </c>
      <c r="N351" s="13">
        <v>149.256</v>
      </c>
      <c r="P351" s="20">
        <v>18652</v>
      </c>
      <c r="Q351" s="20">
        <v>0</v>
      </c>
      <c r="R351" s="20">
        <v>0</v>
      </c>
      <c r="S351" s="20">
        <v>0</v>
      </c>
      <c r="T351" s="20">
        <v>0</v>
      </c>
      <c r="U351" s="20">
        <v>0</v>
      </c>
      <c r="V351" s="21">
        <v>1.384201692417264E-3</v>
      </c>
      <c r="W351" s="21">
        <v>0</v>
      </c>
      <c r="X351" s="21">
        <v>0</v>
      </c>
      <c r="Y351" s="21">
        <v>0</v>
      </c>
      <c r="Z351" s="51">
        <f>bv_affected*V351+bv_idpcumul*W351+bv_htotalimput*X351+bv_hpartialimput*Y351</f>
        <v>4.7270487796049571E-4</v>
      </c>
      <c r="AA351" s="51">
        <f>100 * Z351 / MAX(magnitudescore)</f>
        <v>1.0993482049142984</v>
      </c>
      <c r="AC351" s="23">
        <v>1.1047699451446533</v>
      </c>
      <c r="AD351" s="23">
        <v>0</v>
      </c>
      <c r="AE351" s="23">
        <v>0</v>
      </c>
      <c r="AF351" s="23">
        <v>1</v>
      </c>
      <c r="AG351" s="23">
        <v>0</v>
      </c>
      <c r="AH351" s="23">
        <v>3.3102002926170826E-3</v>
      </c>
      <c r="AI351" s="23">
        <v>0</v>
      </c>
      <c r="AJ351" s="23">
        <v>0</v>
      </c>
      <c r="AK351" s="76">
        <f>bv_rimputAffect*AH351+bv_ratioIDP*AI351+bv_rimputDamaged*AJ351</f>
        <v>8.5336963543668383E-4</v>
      </c>
      <c r="AL351" s="76">
        <f>100 * AK351 / MAX(intensityscore)</f>
        <v>12.957248494096767</v>
      </c>
      <c r="AN351" s="25">
        <v>0.52039998769760132</v>
      </c>
      <c r="AO351" s="25">
        <v>4.0452051907777786E-3</v>
      </c>
      <c r="AP351" s="25">
        <v>16.788990825688074</v>
      </c>
      <c r="AQ351" s="25">
        <v>4.69614053145051E-3</v>
      </c>
      <c r="AR351" s="80">
        <v>4.4249728767800887E-3</v>
      </c>
      <c r="AS351" s="80">
        <v>65.809730529785156</v>
      </c>
      <c r="AU351" s="78">
        <v>937.53076171875</v>
      </c>
      <c r="AV351" s="78">
        <v>0.31850907206535339</v>
      </c>
      <c r="AW351" s="28">
        <v>-0.49687820672988892</v>
      </c>
      <c r="AX351" s="29">
        <v>267</v>
      </c>
      <c r="AY351" s="28">
        <v>937.53076171875</v>
      </c>
      <c r="AZ351" s="28">
        <v>1.8287334442138672</v>
      </c>
      <c r="BA351" s="28">
        <v>9.9999997764825821E-3</v>
      </c>
      <c r="BC351" s="34">
        <v>18652</v>
      </c>
      <c r="BD351" s="35">
        <v>97.06500244140625</v>
      </c>
      <c r="BE351" s="35">
        <v>0.51641005277633667</v>
      </c>
      <c r="BF351" s="33">
        <v>245</v>
      </c>
    </row>
    <row r="352" spans="1:58">
      <c r="A352" s="7">
        <v>351</v>
      </c>
      <c r="C352" s="11" t="s">
        <v>5</v>
      </c>
      <c r="D352" s="11" t="s">
        <v>9</v>
      </c>
      <c r="E352" s="11" t="s">
        <v>13</v>
      </c>
      <c r="F352" s="11" t="s">
        <v>27</v>
      </c>
      <c r="G352" s="11" t="s">
        <v>44</v>
      </c>
      <c r="H352" s="15" t="s">
        <v>384</v>
      </c>
      <c r="I352" s="11" t="s">
        <v>789</v>
      </c>
      <c r="J352" s="11">
        <v>84820000</v>
      </c>
      <c r="K352" s="11">
        <v>84820</v>
      </c>
      <c r="L352" s="12">
        <v>26323</v>
      </c>
      <c r="M352" s="12">
        <v>27639.447265625</v>
      </c>
      <c r="N352" s="13">
        <v>152.114</v>
      </c>
      <c r="P352" s="20">
        <v>30535</v>
      </c>
      <c r="Q352" s="20">
        <v>0</v>
      </c>
      <c r="R352" s="20">
        <v>0</v>
      </c>
      <c r="S352" s="20">
        <v>0</v>
      </c>
      <c r="T352" s="20">
        <v>0</v>
      </c>
      <c r="U352" s="20">
        <v>0</v>
      </c>
      <c r="V352" s="21">
        <v>2.2660624235868454E-3</v>
      </c>
      <c r="W352" s="21">
        <v>0</v>
      </c>
      <c r="X352" s="21">
        <v>0</v>
      </c>
      <c r="Y352" s="21">
        <v>0</v>
      </c>
      <c r="Z352" s="51">
        <f>bv_affected*V352+bv_idpcumul*W352+bv_htotalimput*X352+bv_hpartialimput*Y352</f>
        <v>7.7386031765490772E-4</v>
      </c>
      <c r="AA352" s="51">
        <f>100 * Z352 / MAX(magnitudescore)</f>
        <v>1.7997316946228525</v>
      </c>
      <c r="AC352" s="23">
        <v>1.1047600507736206</v>
      </c>
      <c r="AD352" s="23">
        <v>0</v>
      </c>
      <c r="AE352" s="23">
        <v>0</v>
      </c>
      <c r="AF352" s="23">
        <v>1</v>
      </c>
      <c r="AG352" s="23">
        <v>0</v>
      </c>
      <c r="AH352" s="23">
        <v>3.3102002926170826E-3</v>
      </c>
      <c r="AI352" s="23">
        <v>0</v>
      </c>
      <c r="AJ352" s="23">
        <v>0</v>
      </c>
      <c r="AK352" s="76">
        <f>bv_rimputAffect*AH352+bv_ratioIDP*AI352+bv_rimputDamaged*AJ352</f>
        <v>8.5336963543668383E-4</v>
      </c>
      <c r="AL352" s="76">
        <f>100 * AK352 / MAX(intensityscore)</f>
        <v>12.957248494096767</v>
      </c>
      <c r="AN352" s="25">
        <v>0.34101000428199768</v>
      </c>
      <c r="AO352" s="25">
        <v>2.650759881362319E-3</v>
      </c>
      <c r="AP352" s="25">
        <v>18.108108108108109</v>
      </c>
      <c r="AQ352" s="25">
        <v>5.0651184283196926E-3</v>
      </c>
      <c r="AR352" s="80">
        <v>4.0593411969969961E-3</v>
      </c>
      <c r="AS352" s="80">
        <v>60.371925354003906</v>
      </c>
      <c r="AU352" s="78">
        <v>1408.0008544921875</v>
      </c>
      <c r="AV352" s="78">
        <v>0.47834274172782898</v>
      </c>
      <c r="AW352" s="28">
        <v>-0.32026082277297974</v>
      </c>
      <c r="AX352" s="29">
        <v>236</v>
      </c>
      <c r="AY352" s="28">
        <v>1408.0008544921875</v>
      </c>
      <c r="AZ352" s="28">
        <v>2.7464253902435303</v>
      </c>
      <c r="BA352" s="28">
        <v>9.9999997764825821E-3</v>
      </c>
      <c r="BC352" s="34">
        <v>30535</v>
      </c>
      <c r="BD352" s="35">
        <v>104.12740325927734</v>
      </c>
      <c r="BE352" s="35">
        <v>0.55398380756378174</v>
      </c>
      <c r="BF352" s="33">
        <v>238</v>
      </c>
    </row>
    <row r="353" spans="1:58">
      <c r="A353" s="7">
        <v>352</v>
      </c>
      <c r="C353" s="11" t="s">
        <v>5</v>
      </c>
      <c r="D353" s="11" t="s">
        <v>9</v>
      </c>
      <c r="E353" s="11" t="s">
        <v>13</v>
      </c>
      <c r="F353" s="11" t="s">
        <v>27</v>
      </c>
      <c r="G353" s="11" t="s">
        <v>44</v>
      </c>
      <c r="H353" s="15" t="s">
        <v>385</v>
      </c>
      <c r="I353" s="11" t="s">
        <v>790</v>
      </c>
      <c r="J353" s="11">
        <v>84821000</v>
      </c>
      <c r="K353" s="11">
        <v>84821</v>
      </c>
      <c r="L353" s="12">
        <v>7447</v>
      </c>
      <c r="M353" s="12">
        <v>7819.43408203125</v>
      </c>
      <c r="N353" s="13">
        <v>120.45699999999999</v>
      </c>
      <c r="P353" s="20">
        <v>8639</v>
      </c>
      <c r="Q353" s="20">
        <v>235</v>
      </c>
      <c r="R353" s="20">
        <v>0</v>
      </c>
      <c r="S353" s="20">
        <v>0</v>
      </c>
      <c r="T353" s="20">
        <v>0</v>
      </c>
      <c r="U353" s="20">
        <v>0</v>
      </c>
      <c r="V353" s="21">
        <v>6.411172216758132E-4</v>
      </c>
      <c r="W353" s="21">
        <v>4.567596988636069E-5</v>
      </c>
      <c r="X353" s="21">
        <v>0</v>
      </c>
      <c r="Y353" s="21">
        <v>0</v>
      </c>
      <c r="Z353" s="51">
        <f>bv_affected*V353+bv_idpcumul*W353+bv_htotalimput*X353+bv_hpartialimput*Y353</f>
        <v>2.2653744499439199E-4</v>
      </c>
      <c r="AA353" s="51">
        <f>100 * Z353 / MAX(magnitudescore)</f>
        <v>0.52684781797675717</v>
      </c>
      <c r="AC353" s="23">
        <v>1.1048099994659424</v>
      </c>
      <c r="AD353" s="23">
        <v>3.0053324997425079E-2</v>
      </c>
      <c r="AE353" s="23">
        <v>0</v>
      </c>
      <c r="AF353" s="23">
        <v>1</v>
      </c>
      <c r="AG353" s="23">
        <v>0</v>
      </c>
      <c r="AH353" s="23">
        <v>3.3102002926170826E-3</v>
      </c>
      <c r="AI353" s="23">
        <v>2.2535363677889109E-4</v>
      </c>
      <c r="AJ353" s="23">
        <v>0</v>
      </c>
      <c r="AK353" s="76">
        <f>bv_rimputAffect*AH353+bv_ratioIDP*AI353+bv_rimputDamaged*AJ353</f>
        <v>9.2965184148633849E-4</v>
      </c>
      <c r="AL353" s="76">
        <f>100 * AK353 / MAX(intensityscore)</f>
        <v>14.115489259199082</v>
      </c>
      <c r="AN353" s="25">
        <v>0.59474998712539673</v>
      </c>
      <c r="AO353" s="25">
        <v>4.6231471933424473E-3</v>
      </c>
      <c r="AP353" s="25">
        <v>5.1059730250481694</v>
      </c>
      <c r="AQ353" s="25">
        <v>1.42821972258389E-3</v>
      </c>
      <c r="AR353" s="80">
        <v>2.7591675678680736E-3</v>
      </c>
      <c r="AS353" s="80">
        <v>41.035293579101563</v>
      </c>
      <c r="AU353" s="78">
        <v>305.1947021484375</v>
      </c>
      <c r="AV353" s="78">
        <v>0.10368436574935913</v>
      </c>
      <c r="AW353" s="28">
        <v>-0.98428672552108765</v>
      </c>
      <c r="AX353" s="29">
        <v>327</v>
      </c>
      <c r="AY353" s="28">
        <v>305.1947021484375</v>
      </c>
      <c r="AZ353" s="28">
        <v>0.59530818462371826</v>
      </c>
      <c r="BA353" s="28">
        <v>9.9999997764825821E-3</v>
      </c>
      <c r="BC353" s="34">
        <v>8639</v>
      </c>
      <c r="BD353" s="35">
        <v>51.380451202392578</v>
      </c>
      <c r="BE353" s="35">
        <v>0.2733568549156189</v>
      </c>
      <c r="BF353" s="33">
        <v>294</v>
      </c>
    </row>
    <row r="354" spans="1:58">
      <c r="A354" s="7">
        <v>353</v>
      </c>
      <c r="C354" s="11" t="s">
        <v>5</v>
      </c>
      <c r="D354" s="11" t="s">
        <v>9</v>
      </c>
      <c r="E354" s="11" t="s">
        <v>13</v>
      </c>
      <c r="F354" s="11" t="s">
        <v>27</v>
      </c>
      <c r="G354" s="11" t="s">
        <v>44</v>
      </c>
      <c r="H354" s="15" t="s">
        <v>386</v>
      </c>
      <c r="I354" s="11" t="s">
        <v>791</v>
      </c>
      <c r="J354" s="11">
        <v>84822000</v>
      </c>
      <c r="K354" s="11">
        <v>84822</v>
      </c>
      <c r="L354" s="12">
        <v>14303</v>
      </c>
      <c r="M354" s="12">
        <v>15018.3115234375</v>
      </c>
      <c r="N354" s="13">
        <v>132.09399999999999</v>
      </c>
      <c r="P354" s="20">
        <v>16591</v>
      </c>
      <c r="Q354" s="20">
        <v>0</v>
      </c>
      <c r="R354" s="20">
        <v>0</v>
      </c>
      <c r="S354" s="20">
        <v>0</v>
      </c>
      <c r="T354" s="20">
        <v>0</v>
      </c>
      <c r="U354" s="20">
        <v>0</v>
      </c>
      <c r="V354" s="21">
        <v>1.2312508188188076E-3</v>
      </c>
      <c r="W354" s="21">
        <v>0</v>
      </c>
      <c r="X354" s="21">
        <v>0</v>
      </c>
      <c r="Y354" s="21">
        <v>0</v>
      </c>
      <c r="Z354" s="51">
        <f>bv_affected*V354+bv_idpcumul*W354+bv_htotalimput*X354+bv_hpartialimput*Y354</f>
        <v>4.2047215462662283E-4</v>
      </c>
      <c r="AA354" s="51">
        <f>100 * Z354 / MAX(magnitudescore)</f>
        <v>0.97787293924192442</v>
      </c>
      <c r="AC354" s="23">
        <v>1.1047199964523315</v>
      </c>
      <c r="AD354" s="23">
        <v>0</v>
      </c>
      <c r="AE354" s="23">
        <v>0</v>
      </c>
      <c r="AF354" s="23">
        <v>1</v>
      </c>
      <c r="AG354" s="23">
        <v>0</v>
      </c>
      <c r="AH354" s="23">
        <v>3.3102002926170826E-3</v>
      </c>
      <c r="AI354" s="23">
        <v>0</v>
      </c>
      <c r="AJ354" s="23">
        <v>0</v>
      </c>
      <c r="AK354" s="76">
        <f>bv_rimputAffect*AH354+bv_ratioIDP*AI354+bv_rimputDamaged*AJ354</f>
        <v>8.5336963543668383E-4</v>
      </c>
      <c r="AL354" s="76">
        <f>100 * AK354 / MAX(intensityscore)</f>
        <v>12.957248494096767</v>
      </c>
      <c r="AN354" s="25">
        <v>0.50599998235702515</v>
      </c>
      <c r="AO354" s="25">
        <v>3.9332699961960316E-3</v>
      </c>
      <c r="AP354" s="25">
        <v>17.691415313225058</v>
      </c>
      <c r="AQ354" s="25">
        <v>4.9485629424452782E-3</v>
      </c>
      <c r="AR354" s="80">
        <v>4.5256106308480979E-3</v>
      </c>
      <c r="AS354" s="80">
        <v>67.306449890136719</v>
      </c>
      <c r="AU354" s="78">
        <v>852.9022216796875</v>
      </c>
      <c r="AV354" s="78">
        <v>0.28975805640220642</v>
      </c>
      <c r="AW354" s="28">
        <v>-0.53796446323394775</v>
      </c>
      <c r="AX354" s="29">
        <v>270</v>
      </c>
      <c r="AY354" s="28">
        <v>852.9022216796875</v>
      </c>
      <c r="AZ354" s="28">
        <v>1.6636582612991333</v>
      </c>
      <c r="BA354" s="28">
        <v>9.9999997764825821E-3</v>
      </c>
      <c r="BC354" s="34">
        <v>16591</v>
      </c>
      <c r="BD354" s="35">
        <v>83.950454711914062</v>
      </c>
      <c r="BE354" s="35">
        <v>0.44663739204406738</v>
      </c>
      <c r="BF354" s="33">
        <v>255</v>
      </c>
    </row>
    <row r="355" spans="1:58">
      <c r="A355" s="7">
        <v>354</v>
      </c>
      <c r="C355" s="11" t="s">
        <v>5</v>
      </c>
      <c r="D355" s="11" t="s">
        <v>9</v>
      </c>
      <c r="E355" s="11" t="s">
        <v>13</v>
      </c>
      <c r="F355" s="11" t="s">
        <v>27</v>
      </c>
      <c r="G355" s="11" t="s">
        <v>44</v>
      </c>
      <c r="H355" s="15" t="s">
        <v>387</v>
      </c>
      <c r="I355" s="11" t="s">
        <v>792</v>
      </c>
      <c r="J355" s="11">
        <v>84823000</v>
      </c>
      <c r="K355" s="11">
        <v>84823</v>
      </c>
      <c r="L355" s="12">
        <v>13920</v>
      </c>
      <c r="M355" s="12">
        <v>14616.1572265625</v>
      </c>
      <c r="N355" s="13">
        <v>142.87899999999999</v>
      </c>
      <c r="P355" s="20">
        <v>16147</v>
      </c>
      <c r="Q355" s="20">
        <v>282</v>
      </c>
      <c r="R355" s="20">
        <v>0</v>
      </c>
      <c r="S355" s="20">
        <v>0</v>
      </c>
      <c r="T355" s="20">
        <v>0</v>
      </c>
      <c r="U355" s="20">
        <v>0</v>
      </c>
      <c r="V355" s="21">
        <v>1.198300626128912E-3</v>
      </c>
      <c r="W355" s="21">
        <v>5.4811163863632828E-5</v>
      </c>
      <c r="X355" s="21">
        <v>0</v>
      </c>
      <c r="Y355" s="21">
        <v>0</v>
      </c>
      <c r="Z355" s="51">
        <f>bv_affected*V355+bv_idpcumul*W355+bv_htotalimput*X355+bv_hpartialimput*Y355</f>
        <v>4.1833476037354562E-4</v>
      </c>
      <c r="AA355" s="51">
        <f>100 * Z355 / MAX(magnitudescore)</f>
        <v>0.97290209877703937</v>
      </c>
      <c r="AC355" s="23">
        <v>1.1047400236129761</v>
      </c>
      <c r="AD355" s="23">
        <v>1.9293716177344322E-2</v>
      </c>
      <c r="AE355" s="23">
        <v>0</v>
      </c>
      <c r="AF355" s="23">
        <v>1</v>
      </c>
      <c r="AG355" s="23">
        <v>0</v>
      </c>
      <c r="AH355" s="23">
        <v>3.3102002926170826E-3</v>
      </c>
      <c r="AI355" s="23">
        <v>1.4467314758803695E-4</v>
      </c>
      <c r="AJ355" s="23">
        <v>0</v>
      </c>
      <c r="AK355" s="76">
        <f>bv_rimputAffect*AH355+bv_ratioIDP*AI355+bv_rimputDamaged*AJ355</f>
        <v>9.0234149589523435E-4</v>
      </c>
      <c r="AL355" s="76">
        <f>100 * AK355 / MAX(intensityscore)</f>
        <v>13.700819086287998</v>
      </c>
      <c r="AN355" s="25">
        <v>0.44029000401496887</v>
      </c>
      <c r="AO355" s="25">
        <v>3.4224893897771835E-3</v>
      </c>
      <c r="AP355" s="25">
        <v>8.9947089947089935</v>
      </c>
      <c r="AQ355" s="25">
        <v>2.5159593205899E-3</v>
      </c>
      <c r="AR355" s="80">
        <v>2.8936030240269838E-3</v>
      </c>
      <c r="AS355" s="80">
        <v>43.034664154052734</v>
      </c>
      <c r="AU355" s="78">
        <v>573.68768310546875</v>
      </c>
      <c r="AV355" s="78">
        <v>0.19489999115467072</v>
      </c>
      <c r="AW355" s="28">
        <v>-0.71018821001052856</v>
      </c>
      <c r="AX355" s="29">
        <v>303</v>
      </c>
      <c r="AY355" s="28">
        <v>573.68768310546875</v>
      </c>
      <c r="AZ355" s="28">
        <v>1.1190265417098999</v>
      </c>
      <c r="BA355" s="28">
        <v>9.9999997764825821E-3</v>
      </c>
      <c r="BC355" s="34">
        <v>16147</v>
      </c>
      <c r="BD355" s="35">
        <v>71.0936279296875</v>
      </c>
      <c r="BE355" s="35">
        <v>0.37823587656021118</v>
      </c>
      <c r="BF355" s="33">
        <v>267</v>
      </c>
    </row>
    <row r="356" spans="1:58">
      <c r="A356" s="7">
        <v>355</v>
      </c>
      <c r="C356" s="11" t="s">
        <v>5</v>
      </c>
      <c r="D356" s="11" t="s">
        <v>9</v>
      </c>
      <c r="E356" s="11" t="s">
        <v>13</v>
      </c>
      <c r="F356" s="11" t="s">
        <v>27</v>
      </c>
      <c r="G356" s="11" t="s">
        <v>44</v>
      </c>
      <c r="H356" s="15" t="s">
        <v>388</v>
      </c>
      <c r="I356" s="11" t="s">
        <v>793</v>
      </c>
      <c r="J356" s="11">
        <v>84824000</v>
      </c>
      <c r="K356" s="11">
        <v>84824</v>
      </c>
      <c r="L356" s="12">
        <v>13542</v>
      </c>
      <c r="M356" s="12">
        <v>14219.2529296875</v>
      </c>
      <c r="N356" s="13">
        <v>130.643</v>
      </c>
      <c r="P356" s="20">
        <v>15709</v>
      </c>
      <c r="Q356" s="20">
        <v>0</v>
      </c>
      <c r="R356" s="20">
        <v>0</v>
      </c>
      <c r="S356" s="20">
        <v>0</v>
      </c>
      <c r="T356" s="20">
        <v>0</v>
      </c>
      <c r="U356" s="20">
        <v>0</v>
      </c>
      <c r="V356" s="21">
        <v>1.1657958384603262E-3</v>
      </c>
      <c r="W356" s="21">
        <v>0</v>
      </c>
      <c r="X356" s="21">
        <v>0</v>
      </c>
      <c r="Y356" s="21">
        <v>0</v>
      </c>
      <c r="Z356" s="51">
        <f>bv_affected*V356+bv_idpcumul*W356+bv_htotalimput*X356+bv_hpartialimput*Y356</f>
        <v>3.9811927883420144E-4</v>
      </c>
      <c r="AA356" s="51">
        <f>100 * Z356 / MAX(magnitudescore)</f>
        <v>0.92588787409283091</v>
      </c>
      <c r="AC356" s="23">
        <v>1.1047699451446533</v>
      </c>
      <c r="AD356" s="23">
        <v>0</v>
      </c>
      <c r="AE356" s="23">
        <v>0</v>
      </c>
      <c r="AF356" s="23">
        <v>1</v>
      </c>
      <c r="AG356" s="23">
        <v>0</v>
      </c>
      <c r="AH356" s="23">
        <v>3.3102002926170826E-3</v>
      </c>
      <c r="AI356" s="23">
        <v>0</v>
      </c>
      <c r="AJ356" s="23">
        <v>0</v>
      </c>
      <c r="AK356" s="76">
        <f>bv_rimputAffect*AH356+bv_ratioIDP*AI356+bv_rimputDamaged*AJ356</f>
        <v>8.5336963543668383E-4</v>
      </c>
      <c r="AL356" s="76">
        <f>100 * AK356 / MAX(intensityscore)</f>
        <v>12.957248494096767</v>
      </c>
      <c r="AN356" s="25">
        <v>0.40665000677108765</v>
      </c>
      <c r="AO356" s="25">
        <v>3.1609968282282352E-3</v>
      </c>
      <c r="AP356" s="25">
        <v>15.80443433769187</v>
      </c>
      <c r="AQ356" s="25">
        <v>4.4207451865077019E-3</v>
      </c>
      <c r="AR356" s="80">
        <v>3.8959572598965663E-3</v>
      </c>
      <c r="AS356" s="80">
        <v>57.942024230957031</v>
      </c>
      <c r="AU356" s="78">
        <v>695.20391845703125</v>
      </c>
      <c r="AV356" s="78">
        <v>0.23618292808532715</v>
      </c>
      <c r="AW356" s="28">
        <v>-0.62675148248672485</v>
      </c>
      <c r="AX356" s="29">
        <v>281</v>
      </c>
      <c r="AY356" s="28">
        <v>695.20391845703125</v>
      </c>
      <c r="AZ356" s="28">
        <v>1.3560543060302734</v>
      </c>
      <c r="BA356" s="28">
        <v>9.9999997764825821E-3</v>
      </c>
      <c r="BC356" s="34">
        <v>15709</v>
      </c>
      <c r="BD356" s="35">
        <v>63.880649566650391</v>
      </c>
      <c r="BE356" s="35">
        <v>0.33986103534698486</v>
      </c>
      <c r="BF356" s="33">
        <v>276</v>
      </c>
    </row>
    <row r="357" spans="1:58">
      <c r="A357" s="7">
        <v>356</v>
      </c>
      <c r="C357" s="11" t="s">
        <v>5</v>
      </c>
      <c r="D357" s="11" t="s">
        <v>9</v>
      </c>
      <c r="E357" s="11" t="s">
        <v>13</v>
      </c>
      <c r="F357" s="11" t="s">
        <v>28</v>
      </c>
      <c r="G357" s="11" t="s">
        <v>45</v>
      </c>
      <c r="H357" s="15" t="s">
        <v>389</v>
      </c>
      <c r="I357" s="11" t="s">
        <v>794</v>
      </c>
      <c r="J357" s="11">
        <v>86001000</v>
      </c>
      <c r="K357" s="11">
        <v>86001</v>
      </c>
      <c r="L357" s="12">
        <v>11024</v>
      </c>
      <c r="M357" s="12">
        <v>11575.32421875</v>
      </c>
      <c r="N357" s="13">
        <v>85.14</v>
      </c>
      <c r="P357" s="20">
        <v>12788</v>
      </c>
      <c r="Q357" s="20">
        <v>5207</v>
      </c>
      <c r="R357" s="20">
        <v>150</v>
      </c>
      <c r="S357" s="20">
        <v>150</v>
      </c>
      <c r="T357" s="20">
        <v>1019</v>
      </c>
      <c r="U357" s="20">
        <v>1019</v>
      </c>
      <c r="V357" s="21">
        <v>9.4902265118435025E-4</v>
      </c>
      <c r="W357" s="21">
        <v>1.0120628867298365E-3</v>
      </c>
      <c r="X357" s="21">
        <v>2.7892601792700589E-4</v>
      </c>
      <c r="Y357" s="21">
        <v>1.8284849356859922E-3</v>
      </c>
      <c r="Z357" s="51">
        <f>bv_affected*V357+bv_idpcumul*W357+bv_htotalimput*X357+bv_hpartialimput*Y357</f>
        <v>1.0423322192655178E-3</v>
      </c>
      <c r="AA357" s="51">
        <f>100 * Z357 / MAX(magnitudescore)</f>
        <v>2.4241045684103275</v>
      </c>
      <c r="AC357" s="23">
        <v>1.1047600507736206</v>
      </c>
      <c r="AD357" s="23">
        <v>0.44983622431755066</v>
      </c>
      <c r="AE357" s="23">
        <v>0.4205000102519989</v>
      </c>
      <c r="AF357" s="23">
        <v>1</v>
      </c>
      <c r="AG357" s="23">
        <v>0.4205000102519989</v>
      </c>
      <c r="AH357" s="23">
        <v>3.3102002926170826E-3</v>
      </c>
      <c r="AI357" s="23">
        <v>3.3730787690728903E-3</v>
      </c>
      <c r="AJ357" s="23">
        <v>2.7669365517795086E-3</v>
      </c>
      <c r="AK357" s="76">
        <f>bv_rimputAffect*AH357+bv_ratioIDP*AI357+bv_rimputDamaged*AJ357</f>
        <v>3.1121690847212445E-3</v>
      </c>
      <c r="AL357" s="76">
        <f>100 * AK357 / MAX(intensityscore)</f>
        <v>47.254022772609893</v>
      </c>
      <c r="AN357" s="25">
        <v>0.47051998972892761</v>
      </c>
      <c r="AO357" s="25">
        <v>3.6574748810380697E-3</v>
      </c>
      <c r="AP357" s="25">
        <v>15.815324165029471</v>
      </c>
      <c r="AQ357" s="25">
        <v>4.4237910769879818E-3</v>
      </c>
      <c r="AR357" s="80">
        <v>4.1045578865194195E-3</v>
      </c>
      <c r="AS357" s="80">
        <v>61.044406890869141</v>
      </c>
      <c r="AU357" s="78">
        <v>6992.74755859375</v>
      </c>
      <c r="AV357" s="78">
        <v>2.3756592273712158</v>
      </c>
      <c r="AW357" s="28">
        <v>0.37578415870666504</v>
      </c>
      <c r="AX357" s="29">
        <v>154</v>
      </c>
      <c r="AY357" s="28">
        <v>6992.74755859375</v>
      </c>
      <c r="AZ357" s="28">
        <v>13.639947891235352</v>
      </c>
      <c r="BA357" s="28">
        <v>5.9609562158584595E-2</v>
      </c>
      <c r="BC357" s="34">
        <v>12788</v>
      </c>
      <c r="BD357" s="35">
        <v>358.67129516601562</v>
      </c>
      <c r="BE357" s="35">
        <v>1.9082208871841431</v>
      </c>
      <c r="BF357" s="33">
        <v>160</v>
      </c>
    </row>
    <row r="358" spans="1:58">
      <c r="A358" s="7">
        <v>357</v>
      </c>
      <c r="C358" s="11" t="s">
        <v>5</v>
      </c>
      <c r="D358" s="11" t="s">
        <v>9</v>
      </c>
      <c r="E358" s="11" t="s">
        <v>13</v>
      </c>
      <c r="F358" s="11" t="s">
        <v>28</v>
      </c>
      <c r="G358" s="11" t="s">
        <v>45</v>
      </c>
      <c r="H358" s="15" t="s">
        <v>390</v>
      </c>
      <c r="I358" s="11" t="s">
        <v>795</v>
      </c>
      <c r="J358" s="11">
        <v>86002000</v>
      </c>
      <c r="K358" s="11">
        <v>86002</v>
      </c>
      <c r="L358" s="12">
        <v>50423</v>
      </c>
      <c r="M358" s="12">
        <v>52944.71875</v>
      </c>
      <c r="N358" s="13">
        <v>37.390999999999998</v>
      </c>
      <c r="P358" s="20">
        <v>50423</v>
      </c>
      <c r="Q358" s="20">
        <v>5465</v>
      </c>
      <c r="R358" s="20">
        <v>1161</v>
      </c>
      <c r="S358" s="20">
        <v>1161</v>
      </c>
      <c r="T358" s="20">
        <v>0</v>
      </c>
      <c r="U358" s="20">
        <v>0</v>
      </c>
      <c r="V358" s="21">
        <v>3.7419900763779879E-3</v>
      </c>
      <c r="W358" s="21">
        <v>1.0622092522680759E-3</v>
      </c>
      <c r="X358" s="21">
        <v>2.1588874515146017E-3</v>
      </c>
      <c r="Y358" s="21">
        <v>0</v>
      </c>
      <c r="Z358" s="51">
        <f>bv_affected*V358+bv_idpcumul*W358+bv_htotalimput*X358+bv_hpartialimput*Y358</f>
        <v>1.9422276850324125E-3</v>
      </c>
      <c r="AA358" s="51">
        <f>100 * Z358 / MAX(magnitudescore)</f>
        <v>4.5169504666158211</v>
      </c>
      <c r="AC358" s="23">
        <v>0.95236998796463013</v>
      </c>
      <c r="AD358" s="23">
        <v>0.1032208725810051</v>
      </c>
      <c r="AE358" s="23">
        <v>0.10592000186443329</v>
      </c>
      <c r="AF358" s="23">
        <v>0.95236998796463013</v>
      </c>
      <c r="AG358" s="23">
        <v>0.10592000186443329</v>
      </c>
      <c r="AH358" s="23">
        <v>3.1525352969765663E-3</v>
      </c>
      <c r="AI358" s="23">
        <v>7.7399751171469688E-4</v>
      </c>
      <c r="AJ358" s="23">
        <v>6.9696531863883138E-4</v>
      </c>
      <c r="AK358" s="76">
        <f>bv_rimputAffect*AH358+bv_ratioIDP*AI358+bv_rimputDamaged*AJ358</f>
        <v>1.3560866564104801E-3</v>
      </c>
      <c r="AL358" s="76">
        <f>100 * AK358 / MAX(intensityscore)</f>
        <v>20.590317556410305</v>
      </c>
      <c r="AN358" s="25">
        <v>0.43015998601913452</v>
      </c>
      <c r="AO358" s="25">
        <v>3.3437460660934448E-3</v>
      </c>
      <c r="AP358" s="25">
        <v>13.478691774033697</v>
      </c>
      <c r="AQ358" s="25">
        <v>3.7701989058405161E-3</v>
      </c>
      <c r="AR358" s="80">
        <v>3.5925465198719773E-3</v>
      </c>
      <c r="AS358" s="80">
        <v>53.429595947265625</v>
      </c>
      <c r="AU358" s="78">
        <v>4969.35009765625</v>
      </c>
      <c r="AV358" s="78">
        <v>1.6882466077804565</v>
      </c>
      <c r="AW358" s="28">
        <v>0.2274358868598938</v>
      </c>
      <c r="AX358" s="29">
        <v>164</v>
      </c>
      <c r="AY358" s="28">
        <v>4969.35009765625</v>
      </c>
      <c r="AZ358" s="28">
        <v>9.6931400299072266</v>
      </c>
      <c r="BA358" s="28">
        <v>0.1008712500333786</v>
      </c>
      <c r="BC358" s="34">
        <v>50423</v>
      </c>
      <c r="BD358" s="35">
        <v>2187.89306640625</v>
      </c>
      <c r="BE358" s="35">
        <v>11.640138626098633</v>
      </c>
      <c r="BF358" s="33">
        <v>102</v>
      </c>
    </row>
    <row r="359" spans="1:58">
      <c r="A359" s="7">
        <v>358</v>
      </c>
      <c r="C359" s="11" t="s">
        <v>5</v>
      </c>
      <c r="D359" s="11" t="s">
        <v>9</v>
      </c>
      <c r="E359" s="11" t="s">
        <v>13</v>
      </c>
      <c r="F359" s="11" t="s">
        <v>28</v>
      </c>
      <c r="G359" s="11" t="s">
        <v>45</v>
      </c>
      <c r="H359" s="15" t="s">
        <v>391</v>
      </c>
      <c r="I359" s="11" t="s">
        <v>796</v>
      </c>
      <c r="J359" s="11">
        <v>86003000</v>
      </c>
      <c r="K359" s="11">
        <v>86003</v>
      </c>
      <c r="L359" s="12">
        <v>172778</v>
      </c>
      <c r="M359" s="12">
        <v>181418.84375</v>
      </c>
      <c r="N359" s="13">
        <v>115.506</v>
      </c>
      <c r="P359" s="20">
        <v>200422</v>
      </c>
      <c r="Q359" s="20">
        <v>0</v>
      </c>
      <c r="R359" s="20">
        <v>0</v>
      </c>
      <c r="S359" s="20">
        <v>0</v>
      </c>
      <c r="T359" s="20">
        <v>0</v>
      </c>
      <c r="U359" s="20">
        <v>0</v>
      </c>
      <c r="V359" s="21">
        <v>1.487371139228344E-2</v>
      </c>
      <c r="W359" s="21">
        <v>0</v>
      </c>
      <c r="X359" s="21">
        <v>0</v>
      </c>
      <c r="Y359" s="21">
        <v>0</v>
      </c>
      <c r="Z359" s="51">
        <f>bv_affected*V359+bv_idpcumul*W359+bv_htotalimput*X359+bv_hpartialimput*Y359</f>
        <v>5.0793724404647952E-3</v>
      </c>
      <c r="AA359" s="51">
        <f>100 * Z359 / MAX(magnitudescore)</f>
        <v>11.812865140314441</v>
      </c>
      <c r="AC359" s="23">
        <v>1.1047500371932983</v>
      </c>
      <c r="AD359" s="23">
        <v>0</v>
      </c>
      <c r="AE359" s="23">
        <v>0</v>
      </c>
      <c r="AF359" s="23">
        <v>1</v>
      </c>
      <c r="AG359" s="23">
        <v>0</v>
      </c>
      <c r="AH359" s="23">
        <v>3.3102002926170826E-3</v>
      </c>
      <c r="AI359" s="23">
        <v>0</v>
      </c>
      <c r="AJ359" s="23">
        <v>0</v>
      </c>
      <c r="AK359" s="76">
        <f>bv_rimputAffect*AH359+bv_ratioIDP*AI359+bv_rimputDamaged*AJ359</f>
        <v>8.5336963543668383E-4</v>
      </c>
      <c r="AL359" s="76">
        <f>100 * AK359 / MAX(intensityscore)</f>
        <v>12.957248494096767</v>
      </c>
      <c r="AN359" s="25">
        <v>0.36917999386787415</v>
      </c>
      <c r="AO359" s="25">
        <v>2.869732677936554E-3</v>
      </c>
      <c r="AP359" s="25">
        <v>11.775830549076467</v>
      </c>
      <c r="AQ359" s="25">
        <v>3.2938821241259575E-3</v>
      </c>
      <c r="AR359" s="80">
        <v>3.1171892894212515E-3</v>
      </c>
      <c r="AS359" s="80">
        <v>46.359916687011719</v>
      </c>
      <c r="AU359" s="78">
        <v>7096.72607421875</v>
      </c>
      <c r="AV359" s="78">
        <v>2.4109840393066406</v>
      </c>
      <c r="AW359" s="28">
        <v>0.38219434022903442</v>
      </c>
      <c r="AX359" s="29">
        <v>153</v>
      </c>
      <c r="AY359" s="28">
        <v>7096.72607421875</v>
      </c>
      <c r="AZ359" s="28">
        <v>13.842767715454102</v>
      </c>
      <c r="BA359" s="28">
        <v>9.9999997764825821E-3</v>
      </c>
      <c r="BC359" s="34">
        <v>200422</v>
      </c>
      <c r="BD359" s="35">
        <v>739.91790771484375</v>
      </c>
      <c r="BE359" s="35">
        <v>3.9365482330322266</v>
      </c>
      <c r="BF359" s="33">
        <v>142</v>
      </c>
    </row>
    <row r="360" spans="1:58">
      <c r="A360" s="7">
        <v>359</v>
      </c>
      <c r="C360" s="11" t="s">
        <v>5</v>
      </c>
      <c r="D360" s="11" t="s">
        <v>9</v>
      </c>
      <c r="E360" s="11" t="s">
        <v>13</v>
      </c>
      <c r="F360" s="11" t="s">
        <v>28</v>
      </c>
      <c r="G360" s="11" t="s">
        <v>45</v>
      </c>
      <c r="H360" s="15" t="s">
        <v>392</v>
      </c>
      <c r="I360" s="11" t="s">
        <v>797</v>
      </c>
      <c r="J360" s="11">
        <v>86004000</v>
      </c>
      <c r="K360" s="11">
        <v>86004</v>
      </c>
      <c r="L360" s="12">
        <v>21434</v>
      </c>
      <c r="M360" s="12">
        <v>22505.94140625</v>
      </c>
      <c r="N360" s="13">
        <v>62.343000000000004</v>
      </c>
      <c r="P360" s="20">
        <v>24863</v>
      </c>
      <c r="Q360" s="20">
        <v>2350</v>
      </c>
      <c r="R360" s="20">
        <v>0</v>
      </c>
      <c r="S360" s="20">
        <v>0</v>
      </c>
      <c r="T360" s="20">
        <v>0</v>
      </c>
      <c r="U360" s="20">
        <v>0</v>
      </c>
      <c r="V360" s="21">
        <v>1.8451322102919221E-3</v>
      </c>
      <c r="W360" s="21">
        <v>4.5675970613956451E-4</v>
      </c>
      <c r="X360" s="21">
        <v>0</v>
      </c>
      <c r="Y360" s="21">
        <v>0</v>
      </c>
      <c r="Z360" s="51">
        <f>bv_affected*V360+bv_idpcumul*W360+bv_htotalimput*X360+bv_hpartialimput*Y360</f>
        <v>7.0607178894570104E-4</v>
      </c>
      <c r="AA360" s="51">
        <f>100 * Z360 / MAX(magnitudescore)</f>
        <v>1.6420790008918693</v>
      </c>
      <c r="AC360" s="23">
        <v>1.1047300100326538</v>
      </c>
      <c r="AD360" s="23">
        <v>0.1044168695807457</v>
      </c>
      <c r="AE360" s="23">
        <v>0</v>
      </c>
      <c r="AF360" s="23">
        <v>1</v>
      </c>
      <c r="AG360" s="23">
        <v>0</v>
      </c>
      <c r="AH360" s="23">
        <v>3.3102002926170826E-3</v>
      </c>
      <c r="AI360" s="23">
        <v>7.8296568244695663E-4</v>
      </c>
      <c r="AJ360" s="23">
        <v>0</v>
      </c>
      <c r="AK360" s="76">
        <f>bv_rimputAffect*AH360+bv_ratioIDP*AI360+bv_rimputDamaged*AJ360</f>
        <v>1.1184035189449786E-3</v>
      </c>
      <c r="AL360" s="76">
        <f>100 * AK360 / MAX(intensityscore)</f>
        <v>16.981424824457029</v>
      </c>
      <c r="AN360" s="25">
        <v>0.45416000485420227</v>
      </c>
      <c r="AO360" s="25">
        <v>3.5303044132888317E-3</v>
      </c>
      <c r="AP360" s="25">
        <v>12.596192790603483</v>
      </c>
      <c r="AQ360" s="25">
        <v>3.5233502276241779E-3</v>
      </c>
      <c r="AR360" s="80">
        <v>3.5262472130834065E-3</v>
      </c>
      <c r="AS360" s="80">
        <v>52.443569183349609</v>
      </c>
      <c r="AU360" s="78">
        <v>1462.44775390625</v>
      </c>
      <c r="AV360" s="78">
        <v>0.49684008955955505</v>
      </c>
      <c r="AW360" s="28">
        <v>-0.3037833571434021</v>
      </c>
      <c r="AX360" s="29">
        <v>232</v>
      </c>
      <c r="AY360" s="28">
        <v>1462.44775390625</v>
      </c>
      <c r="AZ360" s="28">
        <v>2.8526287078857422</v>
      </c>
      <c r="BA360" s="28">
        <v>9.9999997764825821E-3</v>
      </c>
      <c r="BC360" s="34">
        <v>24863</v>
      </c>
      <c r="BD360" s="35">
        <v>112.91780090332031</v>
      </c>
      <c r="BE360" s="35">
        <v>0.60075092315673828</v>
      </c>
      <c r="BF360" s="33">
        <v>232</v>
      </c>
    </row>
    <row r="361" spans="1:58">
      <c r="A361" s="7">
        <v>360</v>
      </c>
      <c r="C361" s="11" t="s">
        <v>5</v>
      </c>
      <c r="D361" s="11" t="s">
        <v>9</v>
      </c>
      <c r="E361" s="11" t="s">
        <v>13</v>
      </c>
      <c r="F361" s="11" t="s">
        <v>28</v>
      </c>
      <c r="G361" s="11" t="s">
        <v>45</v>
      </c>
      <c r="H361" s="15" t="s">
        <v>393</v>
      </c>
      <c r="I361" s="11" t="s">
        <v>798</v>
      </c>
      <c r="J361" s="11">
        <v>86005000</v>
      </c>
      <c r="K361" s="11">
        <v>86005</v>
      </c>
      <c r="L361" s="12">
        <v>94317</v>
      </c>
      <c r="M361" s="12">
        <v>99033.9140625</v>
      </c>
      <c r="N361" s="13">
        <v>84.21</v>
      </c>
      <c r="P361" s="20">
        <v>109408</v>
      </c>
      <c r="Q361" s="20">
        <v>2550</v>
      </c>
      <c r="R361" s="20">
        <v>33</v>
      </c>
      <c r="S361" s="20">
        <v>33</v>
      </c>
      <c r="T361" s="20">
        <v>1127</v>
      </c>
      <c r="U361" s="20">
        <v>1127</v>
      </c>
      <c r="V361" s="21">
        <v>8.1193828955292702E-3</v>
      </c>
      <c r="W361" s="21">
        <v>4.9563287757337093E-4</v>
      </c>
      <c r="X361" s="21">
        <v>6.1363723943941295E-5</v>
      </c>
      <c r="Y361" s="21">
        <v>2.0222791936248541E-3</v>
      </c>
      <c r="Z361" s="51">
        <f>bv_affected*V361+bv_idpcumul*W361+bv_htotalimput*X361+bv_hpartialimput*Y361</f>
        <v>3.4075880208649326E-3</v>
      </c>
      <c r="AA361" s="51">
        <f>100 * Z361 / MAX(magnitudescore)</f>
        <v>7.9248722585392857</v>
      </c>
      <c r="AC361" s="23">
        <v>1.1047500371932983</v>
      </c>
      <c r="AD361" s="23">
        <v>2.5748755782842636E-2</v>
      </c>
      <c r="AE361" s="23">
        <v>4.8769999295473099E-2</v>
      </c>
      <c r="AF361" s="23">
        <v>1</v>
      </c>
      <c r="AG361" s="23">
        <v>4.8769999295473099E-2</v>
      </c>
      <c r="AH361" s="23">
        <v>3.3102002926170826E-3</v>
      </c>
      <c r="AI361" s="23">
        <v>1.9307600450702012E-4</v>
      </c>
      <c r="AJ361" s="23">
        <v>3.2091198954731226E-4</v>
      </c>
      <c r="AK361" s="76">
        <f>bv_rimputAffect*AH361+bv_ratioIDP*AI361+bv_rimputDamaged*AJ361</f>
        <v>1.04827803314256E-3</v>
      </c>
      <c r="AL361" s="76">
        <f>100 * AK361 / MAX(intensityscore)</f>
        <v>15.916665419411844</v>
      </c>
      <c r="AN361" s="25">
        <v>0.29596999287605286</v>
      </c>
      <c r="AO361" s="25">
        <v>2.3006522096693516E-3</v>
      </c>
      <c r="AP361" s="25">
        <v>18.252444931907505</v>
      </c>
      <c r="AQ361" s="25">
        <v>5.1054917275905609E-3</v>
      </c>
      <c r="AR361" s="80">
        <v>3.9370473272365121E-3</v>
      </c>
      <c r="AS361" s="80">
        <v>58.553131103515625</v>
      </c>
      <c r="AU361" s="78">
        <v>7386.47509765625</v>
      </c>
      <c r="AV361" s="78">
        <v>2.5094208717346191</v>
      </c>
      <c r="AW361" s="28">
        <v>0.39957350492477417</v>
      </c>
      <c r="AX361" s="29">
        <v>151</v>
      </c>
      <c r="AY361" s="28">
        <v>7386.47509765625</v>
      </c>
      <c r="AZ361" s="28">
        <v>14.407947540283203</v>
      </c>
      <c r="BA361" s="28">
        <v>9.9999997764825821E-3</v>
      </c>
      <c r="BC361" s="34">
        <v>109408</v>
      </c>
      <c r="BD361" s="35">
        <v>323.81484985351563</v>
      </c>
      <c r="BE361" s="35">
        <v>1.722775936126709</v>
      </c>
      <c r="BF361" s="33">
        <v>166</v>
      </c>
    </row>
    <row r="362" spans="1:58">
      <c r="A362" s="7">
        <v>361</v>
      </c>
      <c r="C362" s="11" t="s">
        <v>5</v>
      </c>
      <c r="D362" s="11" t="s">
        <v>9</v>
      </c>
      <c r="E362" s="11" t="s">
        <v>13</v>
      </c>
      <c r="F362" s="11" t="s">
        <v>28</v>
      </c>
      <c r="G362" s="11" t="s">
        <v>45</v>
      </c>
      <c r="H362" s="15" t="s">
        <v>394</v>
      </c>
      <c r="I362" s="11" t="s">
        <v>799</v>
      </c>
      <c r="J362" s="11">
        <v>86006000</v>
      </c>
      <c r="K362" s="11">
        <v>86006</v>
      </c>
      <c r="L362" s="12">
        <v>41322</v>
      </c>
      <c r="M362" s="12">
        <v>43388.56640625</v>
      </c>
      <c r="N362" s="13">
        <v>54.442</v>
      </c>
      <c r="P362" s="20">
        <v>41322</v>
      </c>
      <c r="Q362" s="20">
        <v>0</v>
      </c>
      <c r="R362" s="20">
        <v>658</v>
      </c>
      <c r="S362" s="20">
        <v>658</v>
      </c>
      <c r="T362" s="20">
        <v>0</v>
      </c>
      <c r="U362" s="20">
        <v>0</v>
      </c>
      <c r="V362" s="21">
        <v>3.0665870290249586E-3</v>
      </c>
      <c r="W362" s="21">
        <v>0</v>
      </c>
      <c r="X362" s="21">
        <v>1.2235555332154036E-3</v>
      </c>
      <c r="Y362" s="21">
        <v>0</v>
      </c>
      <c r="Z362" s="51">
        <f>bv_affected*V362+bv_idpcumul*W362+bv_htotalimput*X362+bv_hpartialimput*Y362</f>
        <v>1.3236406653653831E-3</v>
      </c>
      <c r="AA362" s="51">
        <f>100 * Z362 / MAX(magnitudescore)</f>
        <v>3.0783308090647816</v>
      </c>
      <c r="AC362" s="23">
        <v>0.95236998796463013</v>
      </c>
      <c r="AD362" s="23">
        <v>0</v>
      </c>
      <c r="AE362" s="23">
        <v>7.3250003159046173E-2</v>
      </c>
      <c r="AF362" s="23">
        <v>0.95236998796463013</v>
      </c>
      <c r="AG362" s="23">
        <v>7.3250003159046173E-2</v>
      </c>
      <c r="AH362" s="23">
        <v>3.1525352969765663E-3</v>
      </c>
      <c r="AI362" s="23">
        <v>0</v>
      </c>
      <c r="AJ362" s="23">
        <v>4.8199310549534857E-4</v>
      </c>
      <c r="AK362" s="76">
        <f>bv_rimputAffect*AH362+bv_ratioIDP*AI362+bv_rimputDamaged*AJ362</f>
        <v>1.0073042162490309E-3</v>
      </c>
      <c r="AL362" s="76">
        <f>100 * AK362 / MAX(intensityscore)</f>
        <v>15.294534158590263</v>
      </c>
      <c r="AN362" s="25">
        <v>0.53306001424789429</v>
      </c>
      <c r="AO362" s="25">
        <v>4.1436147876083851E-3</v>
      </c>
      <c r="AP362" s="25">
        <v>11.087489779231397</v>
      </c>
      <c r="AQ362" s="25">
        <v>3.1013425905257463E-3</v>
      </c>
      <c r="AR362" s="80">
        <v>3.5355339603152431E-3</v>
      </c>
      <c r="AS362" s="80">
        <v>52.581684112548828</v>
      </c>
      <c r="AU362" s="78">
        <v>2475.821533203125</v>
      </c>
      <c r="AV362" s="78">
        <v>0.84111547470092773</v>
      </c>
      <c r="AW362" s="28">
        <v>-7.5144380331039429E-2</v>
      </c>
      <c r="AX362" s="29">
        <v>196</v>
      </c>
      <c r="AY362" s="28">
        <v>2475.821533203125</v>
      </c>
      <c r="AZ362" s="28">
        <v>4.8293004035949707</v>
      </c>
      <c r="BA362" s="28">
        <v>6.9760315120220184E-2</v>
      </c>
      <c r="BC362" s="34">
        <v>41322</v>
      </c>
      <c r="BD362" s="35">
        <v>1536.6177978515625</v>
      </c>
      <c r="BE362" s="35">
        <v>8.1751909255981445</v>
      </c>
      <c r="BF362" s="33">
        <v>118</v>
      </c>
    </row>
    <row r="363" spans="1:58">
      <c r="A363" s="7">
        <v>362</v>
      </c>
      <c r="C363" s="11" t="s">
        <v>5</v>
      </c>
      <c r="D363" s="11" t="s">
        <v>9</v>
      </c>
      <c r="E363" s="11" t="s">
        <v>13</v>
      </c>
      <c r="F363" s="11" t="s">
        <v>28</v>
      </c>
      <c r="G363" s="11" t="s">
        <v>45</v>
      </c>
      <c r="H363" s="15" t="s">
        <v>395</v>
      </c>
      <c r="I363" s="11" t="s">
        <v>800</v>
      </c>
      <c r="J363" s="11">
        <v>86007000</v>
      </c>
      <c r="K363" s="11">
        <v>86007</v>
      </c>
      <c r="L363" s="12">
        <v>31943</v>
      </c>
      <c r="M363" s="12">
        <v>33540.51171875</v>
      </c>
      <c r="N363" s="13">
        <v>108.655</v>
      </c>
      <c r="P363" s="20">
        <v>37054</v>
      </c>
      <c r="Q363" s="20">
        <v>0</v>
      </c>
      <c r="R363" s="20">
        <v>0</v>
      </c>
      <c r="S363" s="20">
        <v>0</v>
      </c>
      <c r="T363" s="20">
        <v>0</v>
      </c>
      <c r="U363" s="20">
        <v>0</v>
      </c>
      <c r="V363" s="21">
        <v>2.7498502749949694E-3</v>
      </c>
      <c r="W363" s="21">
        <v>0</v>
      </c>
      <c r="X363" s="21">
        <v>0</v>
      </c>
      <c r="Y363" s="21">
        <v>0</v>
      </c>
      <c r="Z363" s="51">
        <f>bv_affected*V363+bv_idpcumul*W363+bv_htotalimput*X363+bv_hpartialimput*Y363</f>
        <v>9.390738689107821E-4</v>
      </c>
      <c r="AA363" s="51">
        <f>100 * Z363 / MAX(magnitudescore)</f>
        <v>2.1839613259824859</v>
      </c>
      <c r="AC363" s="23">
        <v>1.1047500371932983</v>
      </c>
      <c r="AD363" s="23">
        <v>0</v>
      </c>
      <c r="AE363" s="23">
        <v>0</v>
      </c>
      <c r="AF363" s="23">
        <v>1</v>
      </c>
      <c r="AG363" s="23">
        <v>0</v>
      </c>
      <c r="AH363" s="23">
        <v>3.3102002926170826E-3</v>
      </c>
      <c r="AI363" s="23">
        <v>0</v>
      </c>
      <c r="AJ363" s="23">
        <v>0</v>
      </c>
      <c r="AK363" s="76">
        <f>bv_rimputAffect*AH363+bv_ratioIDP*AI363+bv_rimputDamaged*AJ363</f>
        <v>8.5336963543668383E-4</v>
      </c>
      <c r="AL363" s="76">
        <f>100 * AK363 / MAX(intensityscore)</f>
        <v>12.957248494096767</v>
      </c>
      <c r="AN363" s="25">
        <v>0.5583299994468689</v>
      </c>
      <c r="AO363" s="25">
        <v>4.340045154094696E-3</v>
      </c>
      <c r="BA363" s="28">
        <v>9.9999997764825821E-3</v>
      </c>
      <c r="BC363" s="34">
        <v>37054</v>
      </c>
      <c r="BD363" s="35">
        <v>206.88359069824219</v>
      </c>
      <c r="BE363" s="35">
        <v>1.1006723642349243</v>
      </c>
      <c r="BF363" s="33">
        <v>179</v>
      </c>
    </row>
    <row r="364" spans="1:58">
      <c r="A364" s="7">
        <v>363</v>
      </c>
      <c r="C364" s="11" t="s">
        <v>5</v>
      </c>
      <c r="D364" s="11" t="s">
        <v>9</v>
      </c>
      <c r="E364" s="11" t="s">
        <v>13</v>
      </c>
      <c r="F364" s="11" t="s">
        <v>28</v>
      </c>
      <c r="G364" s="11" t="s">
        <v>45</v>
      </c>
      <c r="H364" s="15" t="s">
        <v>396</v>
      </c>
      <c r="I364" s="11" t="s">
        <v>801</v>
      </c>
      <c r="J364" s="11">
        <v>86008000</v>
      </c>
      <c r="K364" s="11">
        <v>86008</v>
      </c>
      <c r="L364" s="12">
        <v>12651</v>
      </c>
      <c r="M364" s="12">
        <v>13283.6923828125</v>
      </c>
      <c r="N364" s="13">
        <v>73.795000000000002</v>
      </c>
      <c r="P364" s="20">
        <v>14675</v>
      </c>
      <c r="Q364" s="20">
        <v>0</v>
      </c>
      <c r="R364" s="20">
        <v>0</v>
      </c>
      <c r="S364" s="20">
        <v>0</v>
      </c>
      <c r="T364" s="20">
        <v>0</v>
      </c>
      <c r="U364" s="20">
        <v>0</v>
      </c>
      <c r="V364" s="21">
        <v>1.0890606790781021E-3</v>
      </c>
      <c r="W364" s="21">
        <v>0</v>
      </c>
      <c r="X364" s="21">
        <v>0</v>
      </c>
      <c r="Y364" s="21">
        <v>0</v>
      </c>
      <c r="Z364" s="51">
        <f>bv_affected*V364+bv_idpcumul*W364+bv_htotalimput*X364+bv_hpartialimput*Y364</f>
        <v>3.7191422190517191E-4</v>
      </c>
      <c r="AA364" s="51">
        <f>100 * Z364 / MAX(magnitudescore)</f>
        <v>0.8649439667252975</v>
      </c>
      <c r="AC364" s="23">
        <v>1.1047400236129761</v>
      </c>
      <c r="AD364" s="23">
        <v>0</v>
      </c>
      <c r="AE364" s="23">
        <v>0</v>
      </c>
      <c r="AF364" s="23">
        <v>1</v>
      </c>
      <c r="AG364" s="23">
        <v>0</v>
      </c>
      <c r="AH364" s="23">
        <v>3.3102002926170826E-3</v>
      </c>
      <c r="AI364" s="23">
        <v>0</v>
      </c>
      <c r="AJ364" s="23">
        <v>0</v>
      </c>
      <c r="AK364" s="76">
        <f>bv_rimputAffect*AH364+bv_ratioIDP*AI364+bv_rimputDamaged*AJ364</f>
        <v>8.5336963543668383E-4</v>
      </c>
      <c r="AL364" s="76">
        <f>100 * AK364 / MAX(intensityscore)</f>
        <v>12.957248494096767</v>
      </c>
      <c r="AN364" s="25">
        <v>0.48930999636650085</v>
      </c>
      <c r="AO364" s="25">
        <v>3.8035344332456589E-3</v>
      </c>
      <c r="AP364" s="25">
        <v>15.656565656565657</v>
      </c>
      <c r="AQ364" s="25">
        <v>4.3793837539851665E-3</v>
      </c>
      <c r="AR364" s="80">
        <v>4.1394955500552539E-3</v>
      </c>
      <c r="AS364" s="80">
        <v>61.564010620117188</v>
      </c>
      <c r="AU364" s="78">
        <v>690.04119873046875</v>
      </c>
      <c r="AV364" s="78">
        <v>0.23442898690700531</v>
      </c>
      <c r="AW364" s="28">
        <v>-0.62998867034912109</v>
      </c>
      <c r="AX364" s="29">
        <v>283</v>
      </c>
      <c r="AY364" s="28">
        <v>690.04119873046875</v>
      </c>
      <c r="AZ364" s="28">
        <v>1.3459839820861816</v>
      </c>
      <c r="BA364" s="28">
        <v>9.9999997764825821E-3</v>
      </c>
      <c r="BC364" s="34">
        <v>14675</v>
      </c>
      <c r="BD364" s="35">
        <v>71.806243896484375</v>
      </c>
      <c r="BE364" s="35">
        <v>0.38202717900276184</v>
      </c>
      <c r="BF364" s="33">
        <v>266</v>
      </c>
    </row>
    <row r="365" spans="1:58">
      <c r="A365" s="7">
        <v>364</v>
      </c>
      <c r="C365" s="11" t="s">
        <v>5</v>
      </c>
      <c r="D365" s="11" t="s">
        <v>9</v>
      </c>
      <c r="E365" s="11" t="s">
        <v>13</v>
      </c>
      <c r="F365" s="11" t="s">
        <v>28</v>
      </c>
      <c r="G365" s="11" t="s">
        <v>45</v>
      </c>
      <c r="H365" s="15" t="s">
        <v>397</v>
      </c>
      <c r="I365" s="11" t="s">
        <v>802</v>
      </c>
      <c r="J365" s="11">
        <v>86009000</v>
      </c>
      <c r="K365" s="11">
        <v>86009</v>
      </c>
      <c r="L365" s="12">
        <v>17075</v>
      </c>
      <c r="M365" s="12">
        <v>17928.943359375</v>
      </c>
      <c r="N365" s="13">
        <v>86.039000000000001</v>
      </c>
      <c r="P365" s="20">
        <v>19807</v>
      </c>
      <c r="Q365" s="20">
        <v>8089</v>
      </c>
      <c r="R365" s="20">
        <v>0</v>
      </c>
      <c r="S365" s="20">
        <v>0</v>
      </c>
      <c r="T365" s="20">
        <v>0</v>
      </c>
      <c r="U365" s="20">
        <v>0</v>
      </c>
      <c r="V365" s="21">
        <v>1.4699164312332869E-3</v>
      </c>
      <c r="W365" s="21">
        <v>1.5722251264378428E-3</v>
      </c>
      <c r="X365" s="21">
        <v>0</v>
      </c>
      <c r="Y365" s="21">
        <v>0</v>
      </c>
      <c r="Z365" s="51">
        <f>bv_affected*V365+bv_idpcumul*W365+bv_htotalimput*X365+bv_hpartialimput*Y365</f>
        <v>7.6343749979278079E-4</v>
      </c>
      <c r="AA365" s="51">
        <f>100 * Z365 / MAX(magnitudescore)</f>
        <v>1.7754918218372884</v>
      </c>
      <c r="AC365" s="23">
        <v>1.1047500371932983</v>
      </c>
      <c r="AD365" s="23">
        <v>0.4511699378490448</v>
      </c>
      <c r="AE365" s="23">
        <v>0</v>
      </c>
      <c r="AF365" s="23">
        <v>1</v>
      </c>
      <c r="AG365" s="23">
        <v>0</v>
      </c>
      <c r="AH365" s="23">
        <v>3.3102002926170826E-3</v>
      </c>
      <c r="AI365" s="23">
        <v>3.3830795437097549E-3</v>
      </c>
      <c r="AJ365" s="23">
        <v>0</v>
      </c>
      <c r="AK365" s="76">
        <f>bv_rimputAffect*AH365+bv_ratioIDP*AI365+bv_rimputDamaged*AJ365</f>
        <v>1.998542060982436E-3</v>
      </c>
      <c r="AL365" s="76">
        <f>100 * AK365 / MAX(intensityscore)</f>
        <v>30.345122482360757</v>
      </c>
      <c r="AN365" s="25">
        <v>0.45976999402046204</v>
      </c>
      <c r="AO365" s="25">
        <v>3.5739124286919832E-3</v>
      </c>
      <c r="AP365" s="25">
        <v>14.677194612169068</v>
      </c>
      <c r="AQ365" s="25">
        <v>4.1054384782910347E-3</v>
      </c>
      <c r="AR365" s="80">
        <v>3.8840145314562391E-3</v>
      </c>
      <c r="AS365" s="80">
        <v>57.764408111572266</v>
      </c>
      <c r="AU365" s="78">
        <v>3111.99462890625</v>
      </c>
      <c r="AV365" s="78">
        <v>1.0572437047958374</v>
      </c>
      <c r="AW365" s="28">
        <v>2.4175107479095459E-2</v>
      </c>
      <c r="AX365" s="29">
        <v>182</v>
      </c>
      <c r="AY365" s="28">
        <v>3111.99462890625</v>
      </c>
      <c r="AZ365" s="28">
        <v>6.0702099800109863</v>
      </c>
      <c r="BA365" s="28">
        <v>9.9999997764825821E-3</v>
      </c>
      <c r="BC365" s="34">
        <v>19807</v>
      </c>
      <c r="BD365" s="35">
        <v>91.066642761230469</v>
      </c>
      <c r="BE365" s="35">
        <v>0.48449727892875671</v>
      </c>
      <c r="BF365" s="33">
        <v>252</v>
      </c>
    </row>
    <row r="366" spans="1:58">
      <c r="A366" s="7">
        <v>365</v>
      </c>
      <c r="C366" s="11" t="s">
        <v>5</v>
      </c>
      <c r="D366" s="11" t="s">
        <v>9</v>
      </c>
      <c r="E366" s="11" t="s">
        <v>13</v>
      </c>
      <c r="F366" s="11" t="s">
        <v>28</v>
      </c>
      <c r="G366" s="11" t="s">
        <v>45</v>
      </c>
      <c r="H366" s="15" t="s">
        <v>398</v>
      </c>
      <c r="I366" s="11" t="s">
        <v>803</v>
      </c>
      <c r="J366" s="11">
        <v>86010000</v>
      </c>
      <c r="K366" s="11">
        <v>86010</v>
      </c>
      <c r="L366" s="12">
        <v>15115</v>
      </c>
      <c r="M366" s="12">
        <v>15870.9208984375</v>
      </c>
      <c r="N366" s="13">
        <v>16.600000000000001</v>
      </c>
      <c r="P366" s="20">
        <v>15115</v>
      </c>
      <c r="Q366" s="20">
        <v>15650</v>
      </c>
      <c r="R366" s="20">
        <v>2272</v>
      </c>
      <c r="S366" s="20">
        <v>2272</v>
      </c>
      <c r="T366" s="20">
        <v>858</v>
      </c>
      <c r="U366" s="20">
        <v>858</v>
      </c>
      <c r="V366" s="21">
        <v>1.1217138962820172E-3</v>
      </c>
      <c r="W366" s="21">
        <v>3.0418252572417259E-3</v>
      </c>
      <c r="X366" s="21">
        <v>4.2247995734214783E-3</v>
      </c>
      <c r="Y366" s="21">
        <v>1.539587858133018E-3</v>
      </c>
      <c r="Z366" s="51">
        <f>bv_affected*V366+bv_idpcumul*W366+bv_htotalimput*X366+bv_hpartialimput*Y366</f>
        <v>2.2532953061163426E-3</v>
      </c>
      <c r="AA366" s="51">
        <f>100 * Z366 / MAX(magnitudescore)</f>
        <v>5.2403862651229787</v>
      </c>
      <c r="AC366" s="23">
        <v>0.95236998796463013</v>
      </c>
      <c r="AD366" s="23">
        <v>0.98608016967773438</v>
      </c>
      <c r="AE366" s="23">
        <v>0.95256000757217407</v>
      </c>
      <c r="AF366" s="23">
        <v>0.95236998796463013</v>
      </c>
      <c r="AG366" s="23">
        <v>0.95256000757217407</v>
      </c>
      <c r="AH366" s="23">
        <v>3.1525352969765663E-3</v>
      </c>
      <c r="AI366" s="23">
        <v>7.3940819129347801E-3</v>
      </c>
      <c r="AJ366" s="23">
        <v>6.2679499387741089E-3</v>
      </c>
      <c r="AK366" s="76">
        <f>bv_rimputAffect*AH366+bv_ratioIDP*AI366+bv_rimputDamaged*AJ366</f>
        <v>5.8459917173720897E-3</v>
      </c>
      <c r="AL366" s="76">
        <f>100 * AK366 / MAX(intensityscore)</f>
        <v>88.763373139776832</v>
      </c>
      <c r="AN366" s="25">
        <v>0.44229000806808472</v>
      </c>
      <c r="AO366" s="25">
        <v>3.4380359575152397E-3</v>
      </c>
      <c r="AP366" s="25">
        <v>19.446192573945879</v>
      </c>
      <c r="AQ366" s="25">
        <v>5.439401138573885E-3</v>
      </c>
      <c r="AR366" s="80">
        <v>4.6056693247107173E-3</v>
      </c>
      <c r="AS366" s="80">
        <v>68.497108459472656</v>
      </c>
      <c r="AU366" s="78">
        <v>31859.8671875</v>
      </c>
      <c r="AV366" s="78">
        <v>10.823812484741211</v>
      </c>
      <c r="AW366" s="28">
        <v>1.034380316734314</v>
      </c>
      <c r="AX366" s="29">
        <v>44</v>
      </c>
      <c r="AY366" s="28">
        <v>31859.8671875</v>
      </c>
      <c r="AZ366" s="28">
        <v>62.145378112792969</v>
      </c>
      <c r="BA366" s="28">
        <v>0.65851253271102905</v>
      </c>
      <c r="BC366" s="34">
        <v>15115</v>
      </c>
      <c r="BD366" s="35">
        <v>4402.296875</v>
      </c>
      <c r="BE366" s="35">
        <v>23.421319961547852</v>
      </c>
      <c r="BF366" s="33">
        <v>63</v>
      </c>
    </row>
    <row r="367" spans="1:58">
      <c r="A367" s="7">
        <v>366</v>
      </c>
      <c r="C367" s="11" t="s">
        <v>5</v>
      </c>
      <c r="D367" s="11" t="s">
        <v>9</v>
      </c>
      <c r="E367" s="11" t="s">
        <v>13</v>
      </c>
      <c r="F367" s="11" t="s">
        <v>28</v>
      </c>
      <c r="G367" s="11" t="s">
        <v>45</v>
      </c>
      <c r="H367" s="15" t="s">
        <v>399</v>
      </c>
      <c r="I367" s="11" t="s">
        <v>804</v>
      </c>
      <c r="J367" s="11">
        <v>86011000</v>
      </c>
      <c r="K367" s="11">
        <v>86011</v>
      </c>
      <c r="L367" s="12">
        <v>6746</v>
      </c>
      <c r="M367" s="12">
        <v>7083.3759765625</v>
      </c>
      <c r="N367" s="13">
        <v>124.569</v>
      </c>
      <c r="P367" s="20">
        <v>7825</v>
      </c>
      <c r="Q367" s="20">
        <v>0</v>
      </c>
      <c r="R367" s="20">
        <v>2</v>
      </c>
      <c r="S367" s="20">
        <v>2</v>
      </c>
      <c r="T367" s="20">
        <v>32</v>
      </c>
      <c r="U367" s="20">
        <v>32</v>
      </c>
      <c r="V367" s="21">
        <v>5.8070867089554667E-4</v>
      </c>
      <c r="W367" s="21">
        <v>0</v>
      </c>
      <c r="X367" s="21">
        <v>3.7190136481513036E-6</v>
      </c>
      <c r="Y367" s="21">
        <v>5.7420525990892202E-5</v>
      </c>
      <c r="Z367" s="51">
        <f>bv_affected*V367+bv_idpcumul*W367+bv_htotalimput*X367+bv_hpartialimput*Y367</f>
        <v>2.1444322236532118E-4</v>
      </c>
      <c r="AA367" s="51">
        <f>100 * Z367 / MAX(magnitudescore)</f>
        <v>0.49872083525030853</v>
      </c>
      <c r="AC367" s="23">
        <v>1.104699969291687</v>
      </c>
      <c r="AD367" s="23">
        <v>0</v>
      </c>
      <c r="AE367" s="23">
        <v>1.9990000873804092E-2</v>
      </c>
      <c r="AF367" s="23">
        <v>1</v>
      </c>
      <c r="AG367" s="23">
        <v>1.9990000873804092E-2</v>
      </c>
      <c r="AH367" s="23">
        <v>3.3102002926170826E-3</v>
      </c>
      <c r="AI367" s="23">
        <v>0</v>
      </c>
      <c r="AJ367" s="23">
        <v>1.3153642066754401E-4</v>
      </c>
      <c r="AK367" s="76">
        <f>bv_rimputAffect*AH367+bv_ratioIDP*AI367+bv_rimputDamaged*AJ367</f>
        <v>9.0647088846017136E-4</v>
      </c>
      <c r="AL367" s="76">
        <f>100 * AK367 / MAX(intensityscore)</f>
        <v>13.763518253649613</v>
      </c>
      <c r="AN367" s="25">
        <v>0.75461000204086304</v>
      </c>
      <c r="AO367" s="25">
        <v>5.8657806366682053E-3</v>
      </c>
      <c r="AP367" s="25">
        <v>25.819134993446919</v>
      </c>
      <c r="AQ367" s="25">
        <v>7.2220116853713989E-3</v>
      </c>
      <c r="AR367" s="80">
        <v>6.6570308498125706E-3</v>
      </c>
      <c r="AS367" s="80">
        <v>99.005668640136719</v>
      </c>
      <c r="AU367" s="78">
        <v>679.66534423828125</v>
      </c>
      <c r="AV367" s="78">
        <v>0.23090396821498871</v>
      </c>
      <c r="AW367" s="28">
        <v>-0.63656860589981079</v>
      </c>
      <c r="AX367" s="29">
        <v>285</v>
      </c>
      <c r="AY367" s="28">
        <v>679.66534423828125</v>
      </c>
      <c r="AZ367" s="28">
        <v>1.3257449865341187</v>
      </c>
      <c r="BA367" s="28">
        <v>9.9999997764825821E-3</v>
      </c>
      <c r="BC367" s="34">
        <v>7825</v>
      </c>
      <c r="BD367" s="35">
        <v>59.048233032226563</v>
      </c>
      <c r="BE367" s="35">
        <v>0.3141513466835022</v>
      </c>
      <c r="BF367" s="33">
        <v>283</v>
      </c>
    </row>
    <row r="368" spans="1:58">
      <c r="A368" s="7">
        <v>367</v>
      </c>
      <c r="C368" s="11" t="s">
        <v>5</v>
      </c>
      <c r="D368" s="11" t="s">
        <v>9</v>
      </c>
      <c r="E368" s="11" t="s">
        <v>13</v>
      </c>
      <c r="F368" s="11" t="s">
        <v>28</v>
      </c>
      <c r="G368" s="11" t="s">
        <v>45</v>
      </c>
      <c r="H368" s="15" t="s">
        <v>400</v>
      </c>
      <c r="I368" s="11" t="s">
        <v>805</v>
      </c>
      <c r="J368" s="11">
        <v>86012000</v>
      </c>
      <c r="K368" s="11">
        <v>86012</v>
      </c>
      <c r="L368" s="12">
        <v>14829</v>
      </c>
      <c r="M368" s="12">
        <v>15570.6171875</v>
      </c>
      <c r="N368" s="13">
        <v>82.016000000000005</v>
      </c>
      <c r="P368" s="20">
        <v>17202</v>
      </c>
      <c r="Q368" s="20">
        <v>0</v>
      </c>
      <c r="R368" s="20">
        <v>0</v>
      </c>
      <c r="S368" s="20">
        <v>0</v>
      </c>
      <c r="T368" s="20">
        <v>0</v>
      </c>
      <c r="U368" s="20">
        <v>0</v>
      </c>
      <c r="V368" s="21">
        <v>1.2765943538397551E-3</v>
      </c>
      <c r="W368" s="21">
        <v>0</v>
      </c>
      <c r="X368" s="21">
        <v>0</v>
      </c>
      <c r="Y368" s="21">
        <v>0</v>
      </c>
      <c r="Z368" s="51">
        <f>bv_affected*V368+bv_idpcumul*W368+bv_htotalimput*X368+bv_hpartialimput*Y368</f>
        <v>4.3595697183627637E-4</v>
      </c>
      <c r="AA368" s="51">
        <f>100 * Z368 / MAX(magnitudescore)</f>
        <v>1.0138852733568293</v>
      </c>
      <c r="AC368" s="23">
        <v>1.1047699451446533</v>
      </c>
      <c r="AD368" s="23">
        <v>0</v>
      </c>
      <c r="AE368" s="23">
        <v>0</v>
      </c>
      <c r="AF368" s="23">
        <v>1</v>
      </c>
      <c r="AG368" s="23">
        <v>0</v>
      </c>
      <c r="AH368" s="23">
        <v>3.3102002926170826E-3</v>
      </c>
      <c r="AI368" s="23">
        <v>0</v>
      </c>
      <c r="AJ368" s="23">
        <v>0</v>
      </c>
      <c r="AK368" s="76">
        <f>bv_rimputAffect*AH368+bv_ratioIDP*AI368+bv_rimputDamaged*AJ368</f>
        <v>8.5336963543668383E-4</v>
      </c>
      <c r="AL368" s="76">
        <f>100 * AK368 / MAX(intensityscore)</f>
        <v>12.957248494096767</v>
      </c>
      <c r="AN368" s="25">
        <v>0.55452001094818115</v>
      </c>
      <c r="AO368" s="25">
        <v>4.3104290962219238E-3</v>
      </c>
      <c r="AP368" s="25">
        <v>20.540201005025125</v>
      </c>
      <c r="AQ368" s="25">
        <v>5.745412316173315E-3</v>
      </c>
      <c r="AR368" s="80">
        <v>5.1476247788681852E-3</v>
      </c>
      <c r="AS368" s="80">
        <v>76.557258605957031</v>
      </c>
      <c r="AU368" s="78">
        <v>1005.85498046875</v>
      </c>
      <c r="AV368" s="78">
        <v>0.34172099828720093</v>
      </c>
      <c r="AW368" s="28">
        <v>-0.46632832288742065</v>
      </c>
      <c r="AX368" s="29">
        <v>261</v>
      </c>
      <c r="AY368" s="28">
        <v>1005.85498046875</v>
      </c>
      <c r="AZ368" s="28">
        <v>1.962005615234375</v>
      </c>
      <c r="BA368" s="28">
        <v>9.9999997764825821E-3</v>
      </c>
      <c r="BC368" s="34">
        <v>17202</v>
      </c>
      <c r="BD368" s="35">
        <v>95.388526916503906</v>
      </c>
      <c r="BE368" s="35">
        <v>0.50749081373214722</v>
      </c>
      <c r="BF368" s="33">
        <v>247</v>
      </c>
    </row>
    <row r="369" spans="1:58">
      <c r="A369" s="7">
        <v>368</v>
      </c>
      <c r="C369" s="11" t="s">
        <v>5</v>
      </c>
      <c r="D369" s="11" t="s">
        <v>9</v>
      </c>
      <c r="E369" s="11" t="s">
        <v>13</v>
      </c>
      <c r="F369" s="11" t="s">
        <v>28</v>
      </c>
      <c r="G369" s="11" t="s">
        <v>45</v>
      </c>
      <c r="H369" s="15" t="s">
        <v>401</v>
      </c>
      <c r="I369" s="11" t="s">
        <v>806</v>
      </c>
      <c r="J369" s="11">
        <v>86013000</v>
      </c>
      <c r="K369" s="11">
        <v>86013</v>
      </c>
      <c r="L369" s="12">
        <v>16208</v>
      </c>
      <c r="M369" s="12">
        <v>17018.58203125</v>
      </c>
      <c r="N369" s="13">
        <v>53.853000000000002</v>
      </c>
      <c r="P369" s="20">
        <v>18801</v>
      </c>
      <c r="Q369" s="20">
        <v>5245</v>
      </c>
      <c r="R369" s="20">
        <v>565</v>
      </c>
      <c r="S369" s="20">
        <v>565</v>
      </c>
      <c r="T369" s="20">
        <v>768</v>
      </c>
      <c r="U369" s="20">
        <v>768</v>
      </c>
      <c r="V369" s="21">
        <v>1.3952592853456736E-3</v>
      </c>
      <c r="W369" s="21">
        <v>1.0194487404078245E-3</v>
      </c>
      <c r="X369" s="21">
        <v>1.0506213875487447E-3</v>
      </c>
      <c r="Y369" s="21">
        <v>1.3780926819890738E-3</v>
      </c>
      <c r="Z369" s="51">
        <f>bv_affected*V369+bv_idpcumul*W369+bv_htotalimput*X369+bv_hpartialimput*Y369</f>
        <v>1.2503368241363205E-3</v>
      </c>
      <c r="AA369" s="51">
        <f>100 * Z369 / MAX(magnitudescore)</f>
        <v>2.9078514042061174</v>
      </c>
      <c r="AC369" s="23">
        <v>1.1047300100326538</v>
      </c>
      <c r="AD369" s="23">
        <v>0.30819255113601685</v>
      </c>
      <c r="AE369" s="23">
        <v>0.32613998651504517</v>
      </c>
      <c r="AF369" s="23">
        <v>1</v>
      </c>
      <c r="AG369" s="23">
        <v>0.32613998651504517</v>
      </c>
      <c r="AH369" s="23">
        <v>3.3102002926170826E-3</v>
      </c>
      <c r="AI369" s="23">
        <v>2.3109694011509418E-3</v>
      </c>
      <c r="AJ369" s="23">
        <v>2.1460370626300573E-3</v>
      </c>
      <c r="AK369" s="76">
        <f>bv_rimputAffect*AH369+bv_ratioIDP*AI369+bv_rimputDamaged*AJ369</f>
        <v>2.5019879399100315E-3</v>
      </c>
      <c r="AL369" s="76">
        <f>100 * AK369 / MAX(intensityscore)</f>
        <v>37.989258253908034</v>
      </c>
      <c r="AN369" s="25">
        <v>0.5595099925994873</v>
      </c>
      <c r="AO369" s="25">
        <v>4.3492172844707966E-3</v>
      </c>
      <c r="AP369" s="25">
        <v>23.380900109769485</v>
      </c>
      <c r="AQ369" s="25">
        <v>6.5399999730288982E-3</v>
      </c>
      <c r="AR369" s="80">
        <v>5.627360319857052E-3</v>
      </c>
      <c r="AS369" s="80">
        <v>83.692047119140625</v>
      </c>
      <c r="AU369" s="78">
        <v>9245.3681640625</v>
      </c>
      <c r="AV369" s="78">
        <v>3.1409461498260498</v>
      </c>
      <c r="AW369" s="28">
        <v>0.49706047773361206</v>
      </c>
      <c r="AX369" s="29">
        <v>138</v>
      </c>
      <c r="AY369" s="28">
        <v>9245.3681640625</v>
      </c>
      <c r="AZ369" s="28">
        <v>18.033876419067383</v>
      </c>
      <c r="BA369" s="28">
        <v>0.15271542966365814</v>
      </c>
      <c r="BC369" s="34">
        <v>18801</v>
      </c>
      <c r="BD369" s="35">
        <v>1606.4666748046875</v>
      </c>
      <c r="BE369" s="35">
        <v>8.5468034744262695</v>
      </c>
      <c r="BF369" s="33">
        <v>116</v>
      </c>
    </row>
    <row r="370" spans="1:58">
      <c r="A370" s="7">
        <v>369</v>
      </c>
      <c r="C370" s="11" t="s">
        <v>5</v>
      </c>
      <c r="D370" s="11" t="s">
        <v>9</v>
      </c>
      <c r="E370" s="11" t="s">
        <v>13</v>
      </c>
      <c r="F370" s="11" t="s">
        <v>28</v>
      </c>
      <c r="G370" s="11" t="s">
        <v>45</v>
      </c>
      <c r="H370" s="15" t="s">
        <v>402</v>
      </c>
      <c r="I370" s="11" t="s">
        <v>807</v>
      </c>
      <c r="J370" s="11">
        <v>86014000</v>
      </c>
      <c r="K370" s="11">
        <v>86014</v>
      </c>
      <c r="L370" s="12">
        <v>6563</v>
      </c>
      <c r="M370" s="12">
        <v>6891.22412109375</v>
      </c>
      <c r="N370" s="13">
        <v>111.105</v>
      </c>
      <c r="P370" s="20">
        <v>7613</v>
      </c>
      <c r="Q370" s="20">
        <v>0</v>
      </c>
      <c r="R370" s="20">
        <v>0</v>
      </c>
      <c r="S370" s="20">
        <v>0</v>
      </c>
      <c r="T370" s="20">
        <v>0</v>
      </c>
      <c r="U370" s="20">
        <v>0</v>
      </c>
      <c r="V370" s="21">
        <v>5.6497572222724557E-4</v>
      </c>
      <c r="W370" s="21">
        <v>0</v>
      </c>
      <c r="X370" s="21">
        <v>0</v>
      </c>
      <c r="Y370" s="21">
        <v>0</v>
      </c>
      <c r="Z370" s="51">
        <f>bv_affected*V370+bv_idpcumul*W370+bv_htotalimput*X370+bv_hpartialimput*Y370</f>
        <v>1.9293920914060437E-4</v>
      </c>
      <c r="AA370" s="51">
        <f>100 * Z370 / MAX(magnitudescore)</f>
        <v>0.44870993111273499</v>
      </c>
      <c r="AC370" s="23">
        <v>1.1047400236129761</v>
      </c>
      <c r="AD370" s="23">
        <v>0</v>
      </c>
      <c r="AE370" s="23">
        <v>0</v>
      </c>
      <c r="AF370" s="23">
        <v>1</v>
      </c>
      <c r="AG370" s="23">
        <v>0</v>
      </c>
      <c r="AH370" s="23">
        <v>3.3102002926170826E-3</v>
      </c>
      <c r="AI370" s="23">
        <v>0</v>
      </c>
      <c r="AJ370" s="23">
        <v>0</v>
      </c>
      <c r="AK370" s="76">
        <f>bv_rimputAffect*AH370+bv_ratioIDP*AI370+bv_rimputDamaged*AJ370</f>
        <v>8.5336963543668383E-4</v>
      </c>
      <c r="AL370" s="76">
        <f>100 * AK370 / MAX(intensityscore)</f>
        <v>12.957248494096767</v>
      </c>
      <c r="AN370" s="25">
        <v>0.712909996509552</v>
      </c>
      <c r="AO370" s="25">
        <v>5.5416356772184372E-3</v>
      </c>
      <c r="AP370" s="25">
        <v>27.056277056277057</v>
      </c>
      <c r="AQ370" s="25">
        <v>7.5680594891309738E-3</v>
      </c>
      <c r="AR370" s="80">
        <v>6.7238887119279471E-3</v>
      </c>
      <c r="AS370" s="80">
        <v>100</v>
      </c>
      <c r="AU370" s="78">
        <v>581.468017578125</v>
      </c>
      <c r="AV370" s="78">
        <v>0.19754321873188019</v>
      </c>
      <c r="AW370" s="28">
        <v>-0.70433789491653442</v>
      </c>
      <c r="AX370" s="29">
        <v>302</v>
      </c>
      <c r="AY370" s="28">
        <v>581.468017578125</v>
      </c>
      <c r="AZ370" s="28">
        <v>1.1342028379440308</v>
      </c>
      <c r="BA370" s="28">
        <v>9.9999997764825821E-3</v>
      </c>
      <c r="BC370" s="34">
        <v>7613</v>
      </c>
      <c r="BD370" s="35">
        <v>54.273838043212891</v>
      </c>
      <c r="BE370" s="35">
        <v>0.28875038027763367</v>
      </c>
      <c r="BF370" s="33">
        <v>289</v>
      </c>
    </row>
    <row r="371" spans="1:58">
      <c r="A371" s="7">
        <v>370</v>
      </c>
      <c r="C371" s="11" t="s">
        <v>5</v>
      </c>
      <c r="D371" s="11" t="s">
        <v>9</v>
      </c>
      <c r="E371" s="11" t="s">
        <v>13</v>
      </c>
      <c r="F371" s="11" t="s">
        <v>28</v>
      </c>
      <c r="G371" s="11" t="s">
        <v>45</v>
      </c>
      <c r="H371" s="15" t="s">
        <v>403</v>
      </c>
      <c r="I371" s="11" t="s">
        <v>808</v>
      </c>
      <c r="J371" s="11">
        <v>86015000</v>
      </c>
      <c r="K371" s="11">
        <v>86015</v>
      </c>
      <c r="L371" s="12">
        <v>7708</v>
      </c>
      <c r="M371" s="12">
        <v>8093.48681640625</v>
      </c>
      <c r="N371" s="13">
        <v>70.619</v>
      </c>
      <c r="P371" s="20">
        <v>8941</v>
      </c>
      <c r="Q371" s="20">
        <v>0</v>
      </c>
      <c r="R371" s="20">
        <v>81</v>
      </c>
      <c r="S371" s="20">
        <v>81</v>
      </c>
      <c r="T371" s="20">
        <v>856</v>
      </c>
      <c r="U371" s="20">
        <v>856</v>
      </c>
      <c r="V371" s="21">
        <v>6.6352920839563012E-4</v>
      </c>
      <c r="W371" s="21">
        <v>0</v>
      </c>
      <c r="X371" s="21">
        <v>1.5062004968058318E-4</v>
      </c>
      <c r="Y371" s="21">
        <v>1.5359991230070591E-3</v>
      </c>
      <c r="Z371" s="51">
        <f>bv_affected*V371+bv_idpcumul*W371+bv_htotalimput*X371+bv_hpartialimput*Y371</f>
        <v>6.6965686034673128E-4</v>
      </c>
      <c r="AA371" s="51">
        <f>100 * Z371 / MAX(magnitudescore)</f>
        <v>1.5573904599991195</v>
      </c>
      <c r="AC371" s="23">
        <v>1.1047199964523315</v>
      </c>
      <c r="AD371" s="23">
        <v>0</v>
      </c>
      <c r="AE371" s="23">
        <v>0.48206999897956848</v>
      </c>
      <c r="AF371" s="23">
        <v>1</v>
      </c>
      <c r="AG371" s="23">
        <v>0.48206999897956848</v>
      </c>
      <c r="AH371" s="23">
        <v>3.3102002926170826E-3</v>
      </c>
      <c r="AI371" s="23">
        <v>0</v>
      </c>
      <c r="AJ371" s="23">
        <v>3.1720739789307117E-3</v>
      </c>
      <c r="AK371" s="76">
        <f>bv_rimputAffect*AH371+bv_ratioIDP*AI371+bv_rimputDamaged*AJ371</f>
        <v>2.1339359007310123E-3</v>
      </c>
      <c r="AL371" s="76">
        <f>100 * AK371 / MAX(intensityscore)</f>
        <v>32.400892401212509</v>
      </c>
      <c r="AN371" s="25">
        <v>0.45980000495910645</v>
      </c>
      <c r="AO371" s="25">
        <v>3.5741457249969244E-3</v>
      </c>
      <c r="AP371" s="25">
        <v>26.399026763990268</v>
      </c>
      <c r="AQ371" s="25">
        <v>7.3842164129018784E-3</v>
      </c>
      <c r="AR371" s="80">
        <v>5.7970112513263203E-3</v>
      </c>
      <c r="AS371" s="80">
        <v>86.215156555175781</v>
      </c>
      <c r="AU371" s="78">
        <v>4350.96337890625</v>
      </c>
      <c r="AV371" s="78">
        <v>1.4781608581542969</v>
      </c>
      <c r="AW371" s="28">
        <v>0.16972169280052185</v>
      </c>
      <c r="AX371" s="29">
        <v>168</v>
      </c>
      <c r="AY371" s="28">
        <v>4350.96337890625</v>
      </c>
      <c r="AZ371" s="28">
        <v>8.4869241714477539</v>
      </c>
      <c r="BA371" s="28">
        <v>4.6037018299102783E-2</v>
      </c>
      <c r="BC371" s="34">
        <v>8941</v>
      </c>
      <c r="BD371" s="35">
        <v>189.26148986816406</v>
      </c>
      <c r="BE371" s="35">
        <v>1.0069184303283691</v>
      </c>
      <c r="BF371" s="33">
        <v>184</v>
      </c>
    </row>
    <row r="372" spans="1:58">
      <c r="A372" s="7">
        <v>371</v>
      </c>
      <c r="C372" s="11" t="s">
        <v>5</v>
      </c>
      <c r="D372" s="11" t="s">
        <v>9</v>
      </c>
      <c r="E372" s="11" t="s">
        <v>13</v>
      </c>
      <c r="F372" s="11" t="s">
        <v>28</v>
      </c>
      <c r="G372" s="11" t="s">
        <v>45</v>
      </c>
      <c r="H372" s="15" t="s">
        <v>404</v>
      </c>
      <c r="I372" s="11" t="s">
        <v>809</v>
      </c>
      <c r="J372" s="11">
        <v>86016000</v>
      </c>
      <c r="K372" s="11">
        <v>86016</v>
      </c>
      <c r="L372" s="12">
        <v>24850</v>
      </c>
      <c r="M372" s="12">
        <v>26092.78125</v>
      </c>
      <c r="N372" s="13">
        <v>105.848</v>
      </c>
      <c r="P372" s="20">
        <v>28826</v>
      </c>
      <c r="Q372" s="20">
        <v>0</v>
      </c>
      <c r="R372" s="20">
        <v>2</v>
      </c>
      <c r="S372" s="20">
        <v>2</v>
      </c>
      <c r="T372" s="20">
        <v>87</v>
      </c>
      <c r="U372" s="20">
        <v>87</v>
      </c>
      <c r="V372" s="21">
        <v>2.1392342168837786E-3</v>
      </c>
      <c r="W372" s="21">
        <v>0</v>
      </c>
      <c r="X372" s="21">
        <v>3.7190136481513036E-6</v>
      </c>
      <c r="Y372" s="21">
        <v>1.5611205890309066E-4</v>
      </c>
      <c r="Z372" s="51">
        <f>bv_affected*V372+bv_idpcumul*W372+bv_htotalimput*X372+bv_hpartialimput*Y372</f>
        <v>7.7296125153482082E-4</v>
      </c>
      <c r="AA372" s="51">
        <f>100 * Z372 / MAX(magnitudescore)</f>
        <v>1.7976407774961216</v>
      </c>
      <c r="AC372" s="23">
        <v>1.1047500371932983</v>
      </c>
      <c r="AD372" s="23">
        <v>0</v>
      </c>
      <c r="AE372" s="23">
        <v>1.4200000092387199E-2</v>
      </c>
      <c r="AF372" s="23">
        <v>1</v>
      </c>
      <c r="AG372" s="23">
        <v>1.4200000092387199E-2</v>
      </c>
      <c r="AH372" s="23">
        <v>3.3102002926170826E-3</v>
      </c>
      <c r="AI372" s="23">
        <v>0</v>
      </c>
      <c r="AJ372" s="23">
        <v>9.3437571194954216E-5</v>
      </c>
      <c r="AK372" s="76">
        <f>bv_rimputAffect*AH372+bv_ratioIDP*AI372+bv_rimputDamaged*AJ372</f>
        <v>8.9109038292808679E-4</v>
      </c>
      <c r="AL372" s="76">
        <f>100 * AK372 / MAX(intensityscore)</f>
        <v>13.529986353909509</v>
      </c>
      <c r="AN372" s="25">
        <v>0.45342999696731567</v>
      </c>
      <c r="AO372" s="25">
        <v>3.5246298648416996E-3</v>
      </c>
      <c r="AP372" s="25">
        <v>22.423328305681249</v>
      </c>
      <c r="AQ372" s="25">
        <v>6.2721520662307739E-3</v>
      </c>
      <c r="AR372" s="80">
        <v>5.1275850025718842E-3</v>
      </c>
      <c r="AS372" s="80">
        <v>76.25921630859375</v>
      </c>
      <c r="AU372" s="78">
        <v>1854.9859619140625</v>
      </c>
      <c r="AV372" s="78">
        <v>0.63019782304763794</v>
      </c>
      <c r="AW372" s="28">
        <v>-0.20052310824394226</v>
      </c>
      <c r="AX372" s="29">
        <v>212</v>
      </c>
      <c r="AY372" s="28">
        <v>1854.9859619140625</v>
      </c>
      <c r="AZ372" s="28">
        <v>3.6183078289031982</v>
      </c>
      <c r="BA372" s="28">
        <v>9.9999997764825821E-3</v>
      </c>
      <c r="BC372" s="34">
        <v>28826</v>
      </c>
      <c r="BD372" s="35">
        <v>130.70573425292969</v>
      </c>
      <c r="BE372" s="35">
        <v>0.69538718461990356</v>
      </c>
      <c r="BF372" s="33">
        <v>220</v>
      </c>
    </row>
    <row r="373" spans="1:58">
      <c r="A373" s="7">
        <v>372</v>
      </c>
      <c r="C373" s="11" t="s">
        <v>5</v>
      </c>
      <c r="D373" s="11" t="s">
        <v>9</v>
      </c>
      <c r="E373" s="11" t="s">
        <v>13</v>
      </c>
      <c r="F373" s="11" t="s">
        <v>28</v>
      </c>
      <c r="G373" s="11" t="s">
        <v>45</v>
      </c>
      <c r="H373" s="15" t="s">
        <v>405</v>
      </c>
      <c r="I373" s="11" t="s">
        <v>810</v>
      </c>
      <c r="J373" s="11">
        <v>86017000</v>
      </c>
      <c r="K373" s="11">
        <v>86017</v>
      </c>
      <c r="L373" s="12">
        <v>38082</v>
      </c>
      <c r="M373" s="12">
        <v>39986.53125</v>
      </c>
      <c r="N373" s="13">
        <v>42.195999999999998</v>
      </c>
      <c r="P373" s="20">
        <v>38082</v>
      </c>
      <c r="Q373" s="20">
        <v>20785</v>
      </c>
      <c r="R373" s="20">
        <v>1155</v>
      </c>
      <c r="S373" s="20">
        <v>1155</v>
      </c>
      <c r="T373" s="20">
        <v>3002</v>
      </c>
      <c r="U373" s="20">
        <v>3002</v>
      </c>
      <c r="V373" s="21">
        <v>2.8261402621865273E-3</v>
      </c>
      <c r="W373" s="21">
        <v>4.0398938581347466E-3</v>
      </c>
      <c r="X373" s="21">
        <v>2.1477304399013519E-3</v>
      </c>
      <c r="Y373" s="21">
        <v>5.3867632523179054E-3</v>
      </c>
      <c r="Z373" s="51">
        <f>bv_affected*V373+bv_idpcumul*W373+bv_htotalimput*X373+bv_hpartialimput*Y373</f>
        <v>3.5566286086104811E-3</v>
      </c>
      <c r="AA373" s="51">
        <f>100 * Z373 / MAX(magnitudescore)</f>
        <v>8.2714891652747671</v>
      </c>
      <c r="AC373" s="23">
        <v>0.95236998796463013</v>
      </c>
      <c r="AD373" s="23">
        <v>0.51980000734329224</v>
      </c>
      <c r="AE373" s="23">
        <v>0.50212997198104858</v>
      </c>
      <c r="AF373" s="23">
        <v>0.95236998796463013</v>
      </c>
      <c r="AG373" s="23">
        <v>0.50212997198104858</v>
      </c>
      <c r="AH373" s="23">
        <v>3.1525352969765663E-3</v>
      </c>
      <c r="AI373" s="23">
        <v>3.8976992946118116E-3</v>
      </c>
      <c r="AJ373" s="23">
        <v>3.3040707930922508E-3</v>
      </c>
      <c r="AK373" s="76">
        <f>bv_rimputAffect*AH373+bv_ratioIDP*AI373+bv_rimputDamaged*AJ373</f>
        <v>3.4659481899579989E-3</v>
      </c>
      <c r="AL373" s="76">
        <f>100 * AK373 / MAX(intensityscore)</f>
        <v>52.625673682389603</v>
      </c>
      <c r="AN373" s="25">
        <v>0.4680899977684021</v>
      </c>
      <c r="AO373" s="25">
        <v>3.6385860294103622E-3</v>
      </c>
      <c r="AP373" s="25">
        <v>20.884176835367075</v>
      </c>
      <c r="AQ373" s="25">
        <v>5.8416277170181274E-3</v>
      </c>
      <c r="AR373" s="80">
        <v>4.9238811909924135E-3</v>
      </c>
      <c r="AS373" s="80">
        <v>73.229667663574219</v>
      </c>
      <c r="AU373" s="78">
        <v>31876.43359375</v>
      </c>
      <c r="AV373" s="78">
        <v>10.829440116882324</v>
      </c>
      <c r="AW373" s="28">
        <v>1.0346059799194336</v>
      </c>
      <c r="AX373" s="29">
        <v>43</v>
      </c>
      <c r="AY373" s="28">
        <v>31876.43359375</v>
      </c>
      <c r="AZ373" s="28">
        <v>62.177692413330078</v>
      </c>
      <c r="BA373" s="28">
        <v>0.13286973536014557</v>
      </c>
      <c r="BC373" s="34">
        <v>38082</v>
      </c>
      <c r="BD373" s="35">
        <v>2368.509765625</v>
      </c>
      <c r="BE373" s="35">
        <v>12.60106372833252</v>
      </c>
      <c r="BF373" s="33">
        <v>98</v>
      </c>
    </row>
    <row r="374" spans="1:58">
      <c r="A374" s="7">
        <v>373</v>
      </c>
      <c r="C374" s="11" t="s">
        <v>5</v>
      </c>
      <c r="D374" s="11" t="s">
        <v>9</v>
      </c>
      <c r="E374" s="11" t="s">
        <v>13</v>
      </c>
      <c r="F374" s="11" t="s">
        <v>28</v>
      </c>
      <c r="G374" s="11" t="s">
        <v>45</v>
      </c>
      <c r="H374" s="15" t="s">
        <v>406</v>
      </c>
      <c r="I374" s="11" t="s">
        <v>811</v>
      </c>
      <c r="J374" s="11">
        <v>86018000</v>
      </c>
      <c r="K374" s="11">
        <v>86018</v>
      </c>
      <c r="L374" s="12">
        <v>13504</v>
      </c>
      <c r="M374" s="12">
        <v>14179.3525390625</v>
      </c>
      <c r="N374" s="13">
        <v>84.658000000000001</v>
      </c>
      <c r="P374" s="20">
        <v>15665</v>
      </c>
      <c r="Q374" s="20">
        <v>0</v>
      </c>
      <c r="R374" s="20">
        <v>56</v>
      </c>
      <c r="S374" s="20">
        <v>56</v>
      </c>
      <c r="T374" s="20">
        <v>87</v>
      </c>
      <c r="U374" s="20">
        <v>87</v>
      </c>
      <c r="V374" s="21">
        <v>1.1625305050984025E-3</v>
      </c>
      <c r="W374" s="21">
        <v>0</v>
      </c>
      <c r="X374" s="21">
        <v>1.0413238487672061E-4</v>
      </c>
      <c r="Y374" s="21">
        <v>1.5611205890309066E-4</v>
      </c>
      <c r="Z374" s="51">
        <f>bv_affected*V374+bv_idpcumul*W374+bv_htotalimput*X374+bv_hpartialimput*Y374</f>
        <v>4.6210031452064869E-4</v>
      </c>
      <c r="AA374" s="51">
        <f>100 * Z374 / MAX(magnitudescore)</f>
        <v>1.0746856547163928</v>
      </c>
      <c r="AC374" s="23">
        <v>1.1047799587249756</v>
      </c>
      <c r="AD374" s="23">
        <v>0</v>
      </c>
      <c r="AE374" s="23">
        <v>4.1990000754594803E-2</v>
      </c>
      <c r="AF374" s="23">
        <v>1</v>
      </c>
      <c r="AG374" s="23">
        <v>4.1990000754594803E-2</v>
      </c>
      <c r="AH374" s="23">
        <v>3.3102002926170826E-3</v>
      </c>
      <c r="AI374" s="23">
        <v>0</v>
      </c>
      <c r="AJ374" s="23">
        <v>2.7629884425550699E-4</v>
      </c>
      <c r="AK374" s="76">
        <f>bv_rimputAffect*AH374+bv_ratioIDP*AI374+bv_rimputDamaged*AJ374</f>
        <v>9.6491147886263199E-4</v>
      </c>
      <c r="AL374" s="76">
        <f>100 * AK374 / MAX(intensityscore)</f>
        <v>14.650858534510348</v>
      </c>
      <c r="AN374" s="25">
        <v>0.50511002540588379</v>
      </c>
      <c r="AO374" s="25">
        <v>3.9263521321117878E-3</v>
      </c>
      <c r="AP374" s="25">
        <v>20.097697138869506</v>
      </c>
      <c r="AQ374" s="25">
        <v>5.6216372177004814E-3</v>
      </c>
      <c r="AR374" s="80">
        <v>4.9154127251391615E-3</v>
      </c>
      <c r="AS374" s="80">
        <v>73.103721618652344</v>
      </c>
      <c r="AU374" s="78">
        <v>1151.1429443359375</v>
      </c>
      <c r="AV374" s="78">
        <v>0.39107993245124817</v>
      </c>
      <c r="AW374" s="28">
        <v>-0.4077344536781311</v>
      </c>
      <c r="AX374" s="29">
        <v>253</v>
      </c>
      <c r="AY374" s="28">
        <v>1151.1429443359375</v>
      </c>
      <c r="AZ374" s="28">
        <v>2.2454020977020264</v>
      </c>
      <c r="BA374" s="28">
        <v>1.8167261034250259E-2</v>
      </c>
      <c r="BC374" s="34">
        <v>15665</v>
      </c>
      <c r="BD374" s="35">
        <v>143.74932861328125</v>
      </c>
      <c r="BE374" s="35">
        <v>0.7647823691368103</v>
      </c>
      <c r="BF374" s="33">
        <v>209</v>
      </c>
    </row>
    <row r="375" spans="1:58">
      <c r="A375" s="7">
        <v>374</v>
      </c>
      <c r="C375" s="11" t="s">
        <v>5</v>
      </c>
      <c r="D375" s="11" t="s">
        <v>9</v>
      </c>
      <c r="E375" s="11" t="s">
        <v>13</v>
      </c>
      <c r="F375" s="11" t="s">
        <v>28</v>
      </c>
      <c r="G375" s="11" t="s">
        <v>45</v>
      </c>
      <c r="H375" s="15" t="s">
        <v>407</v>
      </c>
      <c r="I375" s="11" t="s">
        <v>812</v>
      </c>
      <c r="J375" s="11">
        <v>86019000</v>
      </c>
      <c r="K375" s="11">
        <v>86019</v>
      </c>
      <c r="L375" s="12">
        <v>7983</v>
      </c>
      <c r="M375" s="12">
        <v>8382.240234375</v>
      </c>
      <c r="N375" s="13">
        <v>47.220999999999997</v>
      </c>
      <c r="P375" s="20">
        <v>7983</v>
      </c>
      <c r="Q375" s="20">
        <v>7810</v>
      </c>
      <c r="R375" s="20">
        <v>248</v>
      </c>
      <c r="S375" s="20">
        <v>248</v>
      </c>
      <c r="T375" s="20">
        <v>1314</v>
      </c>
      <c r="U375" s="20">
        <v>1314</v>
      </c>
      <c r="V375" s="21">
        <v>5.9243413852527738E-4</v>
      </c>
      <c r="W375" s="21">
        <v>1.5179971233010292E-3</v>
      </c>
      <c r="X375" s="21">
        <v>4.6115770237520337E-4</v>
      </c>
      <c r="Y375" s="21">
        <v>2.3578302934765816E-3</v>
      </c>
      <c r="Z375" s="51">
        <f>bv_affected*V375+bv_idpcumul*W375+bv_htotalimput*X375+bv_hpartialimput*Y375</f>
        <v>1.1868249120307157E-3</v>
      </c>
      <c r="AA375" s="51">
        <f>100 * Z375 / MAX(magnitudescore)</f>
        <v>2.7601446429278753</v>
      </c>
      <c r="AC375" s="23">
        <v>0.95236998796463013</v>
      </c>
      <c r="AD375" s="23">
        <v>0.93173182010650635</v>
      </c>
      <c r="AE375" s="23">
        <v>0.90005999803543091</v>
      </c>
      <c r="AF375" s="23">
        <v>0.95236998796463013</v>
      </c>
      <c r="AG375" s="23">
        <v>0.90005999803543091</v>
      </c>
      <c r="AH375" s="23">
        <v>3.1525352969765663E-3</v>
      </c>
      <c r="AI375" s="23">
        <v>6.9865533150732517E-3</v>
      </c>
      <c r="AJ375" s="23">
        <v>5.9224944561719894E-3</v>
      </c>
      <c r="AK375" s="76">
        <f>bv_rimputAffect*AH375+bv_ratioIDP*AI375+bv_rimputDamaged*AJ375</f>
        <v>5.5685829086694867E-3</v>
      </c>
      <c r="AL375" s="76">
        <f>100 * AK375 / MAX(intensityscore)</f>
        <v>84.551300528391224</v>
      </c>
      <c r="AN375" s="25">
        <v>0.49829000234603882</v>
      </c>
      <c r="AO375" s="25">
        <v>3.8733384571969509E-3</v>
      </c>
      <c r="AP375" s="25">
        <v>10.699588477366255</v>
      </c>
      <c r="AQ375" s="25">
        <v>2.9928404837846756E-3</v>
      </c>
      <c r="AR375" s="80">
        <v>3.3596396963539426E-3</v>
      </c>
      <c r="AS375" s="80">
        <v>49.965724945068359</v>
      </c>
      <c r="AU375" s="78">
        <v>11660.7255859375</v>
      </c>
      <c r="AV375" s="78">
        <v>3.9615199565887451</v>
      </c>
      <c r="AW375" s="28">
        <v>0.59786182641983032</v>
      </c>
      <c r="AX375" s="29">
        <v>122</v>
      </c>
      <c r="AY375" s="28">
        <v>11660.7255859375</v>
      </c>
      <c r="AZ375" s="28">
        <v>22.745235443115234</v>
      </c>
      <c r="BA375" s="28">
        <v>0.1360972672700882</v>
      </c>
      <c r="BC375" s="34">
        <v>7983</v>
      </c>
      <c r="BD375" s="35">
        <v>541.3743896484375</v>
      </c>
      <c r="BE375" s="35">
        <v>2.8802471160888672</v>
      </c>
      <c r="BF375" s="33">
        <v>151</v>
      </c>
    </row>
    <row r="376" spans="1:58">
      <c r="A376" s="7">
        <v>375</v>
      </c>
      <c r="C376" s="11" t="s">
        <v>5</v>
      </c>
      <c r="D376" s="11" t="s">
        <v>9</v>
      </c>
      <c r="E376" s="11" t="s">
        <v>13</v>
      </c>
      <c r="F376" s="11" t="s">
        <v>28</v>
      </c>
      <c r="G376" s="11" t="s">
        <v>45</v>
      </c>
      <c r="H376" s="15" t="s">
        <v>408</v>
      </c>
      <c r="I376" s="11" t="s">
        <v>813</v>
      </c>
      <c r="J376" s="11">
        <v>86020000</v>
      </c>
      <c r="K376" s="11">
        <v>86020</v>
      </c>
      <c r="L376" s="12">
        <v>24146</v>
      </c>
      <c r="M376" s="12">
        <v>25353.572265625</v>
      </c>
      <c r="N376" s="13">
        <v>89.367999999999995</v>
      </c>
      <c r="P376" s="20">
        <v>28009</v>
      </c>
      <c r="Q376" s="20">
        <v>0</v>
      </c>
      <c r="R376" s="20">
        <v>0</v>
      </c>
      <c r="S376" s="20">
        <v>0</v>
      </c>
      <c r="T376" s="20">
        <v>0</v>
      </c>
      <c r="U376" s="20">
        <v>0</v>
      </c>
      <c r="V376" s="21">
        <v>2.078603021800518E-3</v>
      </c>
      <c r="W376" s="21">
        <v>0</v>
      </c>
      <c r="X376" s="21">
        <v>0</v>
      </c>
      <c r="Y376" s="21">
        <v>0</v>
      </c>
      <c r="Z376" s="51">
        <f>bv_affected*V376+bv_idpcumul*W376+bv_htotalimput*X376+bv_hpartialimput*Y376</f>
        <v>7.0984293194487698E-4</v>
      </c>
      <c r="AA376" s="51">
        <f>100 * Z376 / MAX(magnitudescore)</f>
        <v>1.650849376405036</v>
      </c>
      <c r="AC376" s="23">
        <v>1.1047400236129761</v>
      </c>
      <c r="AD376" s="23">
        <v>0</v>
      </c>
      <c r="AE376" s="23">
        <v>0</v>
      </c>
      <c r="AF376" s="23">
        <v>1</v>
      </c>
      <c r="AG376" s="23">
        <v>0</v>
      </c>
      <c r="AH376" s="23">
        <v>3.3102002926170826E-3</v>
      </c>
      <c r="AI376" s="23">
        <v>0</v>
      </c>
      <c r="AJ376" s="23">
        <v>0</v>
      </c>
      <c r="AK376" s="76">
        <f>bv_rimputAffect*AH376+bv_ratioIDP*AI376+bv_rimputDamaged*AJ376</f>
        <v>8.5336963543668383E-4</v>
      </c>
      <c r="AL376" s="76">
        <f>100 * AK376 / MAX(intensityscore)</f>
        <v>12.957248494096767</v>
      </c>
      <c r="AN376" s="25">
        <v>0.52960997819900513</v>
      </c>
      <c r="AO376" s="25">
        <v>4.1167968884110451E-3</v>
      </c>
      <c r="AP376" s="25">
        <v>17.546414270112852</v>
      </c>
      <c r="AQ376" s="25">
        <v>4.9080038443207741E-3</v>
      </c>
      <c r="AR376" s="80">
        <v>4.578401622429994E-3</v>
      </c>
      <c r="AS376" s="80">
        <v>68.091575622558594</v>
      </c>
      <c r="AU376" s="78">
        <v>1456.6693115234375</v>
      </c>
      <c r="AV376" s="78">
        <v>0.49487698078155518</v>
      </c>
      <c r="AW376" s="28">
        <v>-0.30550274252891541</v>
      </c>
      <c r="AX376" s="29">
        <v>233</v>
      </c>
      <c r="AY376" s="28">
        <v>1456.6693115234375</v>
      </c>
      <c r="AZ376" s="28">
        <v>2.8413572311401367</v>
      </c>
      <c r="BA376" s="28">
        <v>9.9999997764825821E-3</v>
      </c>
      <c r="BC376" s="34">
        <v>28009</v>
      </c>
      <c r="BD376" s="35">
        <v>148.33845520019531</v>
      </c>
      <c r="BE376" s="35">
        <v>0.78919762372970581</v>
      </c>
      <c r="BF376" s="33">
        <v>202</v>
      </c>
    </row>
    <row r="377" spans="1:58">
      <c r="A377" s="7">
        <v>376</v>
      </c>
      <c r="C377" s="11" t="s">
        <v>5</v>
      </c>
      <c r="D377" s="11" t="s">
        <v>9</v>
      </c>
      <c r="E377" s="11" t="s">
        <v>13</v>
      </c>
      <c r="F377" s="11" t="s">
        <v>28</v>
      </c>
      <c r="G377" s="11" t="s">
        <v>45</v>
      </c>
      <c r="H377" s="15" t="s">
        <v>409</v>
      </c>
      <c r="I377" s="11" t="s">
        <v>814</v>
      </c>
      <c r="J377" s="11">
        <v>86021000</v>
      </c>
      <c r="K377" s="11">
        <v>86021</v>
      </c>
      <c r="L377" s="12">
        <v>26221</v>
      </c>
      <c r="M377" s="12">
        <v>27532.345703125</v>
      </c>
      <c r="N377" s="13">
        <v>51.9</v>
      </c>
      <c r="P377" s="20">
        <v>26221</v>
      </c>
      <c r="Q377" s="20">
        <v>150</v>
      </c>
      <c r="R377" s="20">
        <v>0</v>
      </c>
      <c r="S377" s="20">
        <v>0</v>
      </c>
      <c r="T377" s="20">
        <v>0</v>
      </c>
      <c r="U377" s="20">
        <v>0</v>
      </c>
      <c r="V377" s="21">
        <v>1.9459120230749249E-3</v>
      </c>
      <c r="W377" s="21">
        <v>2.9154874937376007E-5</v>
      </c>
      <c r="X377" s="21">
        <v>0</v>
      </c>
      <c r="Y377" s="21">
        <v>0</v>
      </c>
      <c r="Z377" s="51">
        <f>bv_affected*V377+bv_idpcumul*W377+bv_htotalimput*X377+bv_hpartialimput*Y377</f>
        <v>6.6937741158217261E-4</v>
      </c>
      <c r="AA377" s="51">
        <f>100 * Z377 / MAX(magnitudescore)</f>
        <v>1.5567405587351248</v>
      </c>
      <c r="AC377" s="23">
        <v>0.95236998796463013</v>
      </c>
      <c r="AD377" s="23">
        <v>5.4481374099850655E-3</v>
      </c>
      <c r="AE377" s="23">
        <v>0</v>
      </c>
      <c r="AF377" s="23">
        <v>0.95236998796463013</v>
      </c>
      <c r="AG377" s="23">
        <v>0</v>
      </c>
      <c r="AH377" s="23">
        <v>3.1525352969765663E-3</v>
      </c>
      <c r="AI377" s="23">
        <v>4.0852635720511898E-5</v>
      </c>
      <c r="AJ377" s="23">
        <v>0</v>
      </c>
      <c r="AK377" s="76">
        <f>bv_rimputAffect*AH377+bv_ratioIDP*AI377+bv_rimputDamaged*AJ377</f>
        <v>8.2655221675195204E-4</v>
      </c>
      <c r="AL377" s="76">
        <f>100 * AK377 / MAX(intensityscore)</f>
        <v>12.550062740773717</v>
      </c>
      <c r="AN377" s="25">
        <v>0.54935002326965332</v>
      </c>
      <c r="AO377" s="25">
        <v>4.270241130143404E-3</v>
      </c>
      <c r="AP377" s="25">
        <v>13.506012950971321</v>
      </c>
      <c r="AQ377" s="25">
        <v>3.7778408732265234E-3</v>
      </c>
      <c r="AR377" s="80">
        <v>3.9829657366104495E-3</v>
      </c>
      <c r="AS377" s="80">
        <v>59.236045837402344</v>
      </c>
      <c r="AU377" s="78">
        <v>1157.42724609375</v>
      </c>
      <c r="AV377" s="78">
        <v>0.39321491122245789</v>
      </c>
      <c r="AW377" s="28">
        <v>-0.40537002682685852</v>
      </c>
      <c r="AX377" s="29">
        <v>251</v>
      </c>
      <c r="AY377" s="28">
        <v>1157.42724609375</v>
      </c>
      <c r="AZ377" s="28">
        <v>2.2576601505279541</v>
      </c>
      <c r="BA377" s="28">
        <v>9.9999997764825821E-3</v>
      </c>
      <c r="BC377" s="34">
        <v>26221</v>
      </c>
      <c r="BD377" s="35">
        <v>144.04505920410156</v>
      </c>
      <c r="BE377" s="35">
        <v>0.76635575294494629</v>
      </c>
      <c r="BF377" s="33">
        <v>208</v>
      </c>
    </row>
    <row r="378" spans="1:58">
      <c r="A378" s="7">
        <v>377</v>
      </c>
      <c r="C378" s="11" t="s">
        <v>5</v>
      </c>
      <c r="D378" s="11" t="s">
        <v>9</v>
      </c>
      <c r="E378" s="11" t="s">
        <v>13</v>
      </c>
      <c r="F378" s="11" t="s">
        <v>28</v>
      </c>
      <c r="G378" s="11" t="s">
        <v>45</v>
      </c>
      <c r="H378" s="15" t="s">
        <v>410</v>
      </c>
      <c r="I378" s="11" t="s">
        <v>815</v>
      </c>
      <c r="J378" s="11">
        <v>86022000</v>
      </c>
      <c r="K378" s="11">
        <v>86022</v>
      </c>
      <c r="L378" s="12">
        <v>29327</v>
      </c>
      <c r="M378" s="12">
        <v>30793.681640625</v>
      </c>
      <c r="N378" s="13">
        <v>90.391999999999996</v>
      </c>
      <c r="P378" s="20">
        <v>33956</v>
      </c>
      <c r="Q378" s="20">
        <v>0</v>
      </c>
      <c r="R378" s="20">
        <v>55</v>
      </c>
      <c r="S378" s="20">
        <v>55</v>
      </c>
      <c r="T378" s="20">
        <v>915</v>
      </c>
      <c r="U378" s="20">
        <v>915</v>
      </c>
      <c r="V378" s="21">
        <v>2.5199416559189558E-3</v>
      </c>
      <c r="W378" s="21">
        <v>0</v>
      </c>
      <c r="X378" s="21">
        <v>1.0227287566522136E-4</v>
      </c>
      <c r="Y378" s="21">
        <v>1.6418681479990482E-3</v>
      </c>
      <c r="Z378" s="51">
        <f>bv_affected*V378+bv_idpcumul*W378+bv_htotalimput*X378+bv_hpartialimput*Y378</f>
        <v>1.3208930059212436E-3</v>
      </c>
      <c r="AA378" s="51">
        <f>100 * Z378 / MAX(magnitudescore)</f>
        <v>3.0719407026401067</v>
      </c>
      <c r="AC378" s="23">
        <v>1.1026899814605713</v>
      </c>
      <c r="AD378" s="23">
        <v>0</v>
      </c>
      <c r="AE378" s="23">
        <v>0.13141000270843506</v>
      </c>
      <c r="AF378" s="23">
        <v>1</v>
      </c>
      <c r="AG378" s="23">
        <v>0.13141000270843506</v>
      </c>
      <c r="AH378" s="23">
        <v>3.3102002926170826E-3</v>
      </c>
      <c r="AI378" s="23">
        <v>0</v>
      </c>
      <c r="AJ378" s="23">
        <v>8.6469232337549329E-4</v>
      </c>
      <c r="AK378" s="76">
        <f>bv_rimputAffect*AH378+bv_ratioIDP*AI378+bv_rimputDamaged*AJ378</f>
        <v>1.2024459263833705E-3</v>
      </c>
      <c r="AL378" s="76">
        <f>100 * AK378 / MAX(intensityscore)</f>
        <v>18.257493613410521</v>
      </c>
      <c r="AN378" s="25">
        <v>0.37898001074790955</v>
      </c>
      <c r="AO378" s="25">
        <v>2.9459106735885143E-3</v>
      </c>
      <c r="BA378" s="28">
        <v>9.9999997764825821E-3</v>
      </c>
      <c r="BC378" s="34">
        <v>33956</v>
      </c>
      <c r="BD378" s="35">
        <v>128.68644714355469</v>
      </c>
      <c r="BE378" s="35">
        <v>0.68464404344558716</v>
      </c>
      <c r="BF378" s="33">
        <v>223</v>
      </c>
    </row>
    <row r="379" spans="1:58">
      <c r="A379" s="7">
        <v>378</v>
      </c>
      <c r="C379" s="11" t="s">
        <v>5</v>
      </c>
      <c r="D379" s="11" t="s">
        <v>9</v>
      </c>
      <c r="E379" s="11" t="s">
        <v>13</v>
      </c>
      <c r="F379" s="11" t="s">
        <v>28</v>
      </c>
      <c r="G379" s="11" t="s">
        <v>45</v>
      </c>
      <c r="H379" s="15" t="s">
        <v>411</v>
      </c>
      <c r="I379" s="11" t="s">
        <v>816</v>
      </c>
      <c r="J379" s="11">
        <v>86023000</v>
      </c>
      <c r="K379" s="11">
        <v>86023</v>
      </c>
      <c r="L379" s="12">
        <v>16936</v>
      </c>
      <c r="M379" s="12">
        <v>17782.9921875</v>
      </c>
      <c r="N379" s="13">
        <v>63.938000000000002</v>
      </c>
      <c r="P379" s="20">
        <v>19646</v>
      </c>
      <c r="Q379" s="20">
        <v>0</v>
      </c>
      <c r="R379" s="20">
        <v>304</v>
      </c>
      <c r="S379" s="20">
        <v>304</v>
      </c>
      <c r="T379" s="20">
        <v>1508</v>
      </c>
      <c r="U379" s="20">
        <v>1508</v>
      </c>
      <c r="V379" s="21">
        <v>1.4579683775082231E-3</v>
      </c>
      <c r="W379" s="21">
        <v>0</v>
      </c>
      <c r="X379" s="21">
        <v>5.6529010180383921E-4</v>
      </c>
      <c r="Y379" s="21">
        <v>2.7059423737227917E-3</v>
      </c>
      <c r="Z379" s="51">
        <f>bv_affected*V379+bv_idpcumul*W379+bv_htotalimput*X379+bv_hpartialimput*Y379</f>
        <v>1.3461876890389249E-3</v>
      </c>
      <c r="AA379" s="51">
        <f>100 * Z379 / MAX(magnitudescore)</f>
        <v>3.1307673950983612</v>
      </c>
      <c r="AC379" s="23">
        <v>1.1047600507736206</v>
      </c>
      <c r="AD379" s="23">
        <v>0</v>
      </c>
      <c r="AE379" s="23">
        <v>0.42427000403404236</v>
      </c>
      <c r="AF379" s="23">
        <v>1</v>
      </c>
      <c r="AG379" s="23">
        <v>0.42427000403404236</v>
      </c>
      <c r="AH379" s="23">
        <v>3.3102002926170826E-3</v>
      </c>
      <c r="AI379" s="23">
        <v>0</v>
      </c>
      <c r="AJ379" s="23">
        <v>2.7917434927076101E-3</v>
      </c>
      <c r="AK379" s="76">
        <f>bv_rimputAffect*AH379+bv_ratioIDP*AI379+bv_rimputDamaged*AJ379</f>
        <v>1.9803964834427461E-3</v>
      </c>
      <c r="AL379" s="76">
        <f>100 * AK379 / MAX(intensityscore)</f>
        <v>30.069606753317561</v>
      </c>
      <c r="AN379" s="25">
        <v>0.54734998941421509</v>
      </c>
      <c r="AO379" s="25">
        <v>4.2546945624053478E-3</v>
      </c>
      <c r="AP379" s="25">
        <v>25.356125356125357</v>
      </c>
      <c r="AQ379" s="25">
        <v>7.0925010368227959E-3</v>
      </c>
      <c r="AR379" s="80">
        <v>5.9103232105566315E-3</v>
      </c>
      <c r="AS379" s="80">
        <v>87.900375366210937</v>
      </c>
      <c r="AU379" s="78">
        <v>8275.865234375</v>
      </c>
      <c r="AV379" s="78">
        <v>2.811575174331665</v>
      </c>
      <c r="AW379" s="28">
        <v>0.44894969463348389</v>
      </c>
      <c r="AX379" s="29">
        <v>146</v>
      </c>
      <c r="AY379" s="28">
        <v>8275.865234375</v>
      </c>
      <c r="AZ379" s="28">
        <v>16.142778396606445</v>
      </c>
      <c r="BA379" s="28">
        <v>7.8636936843395233E-2</v>
      </c>
      <c r="BC379" s="34">
        <v>19646</v>
      </c>
      <c r="BD379" s="35">
        <v>845.6016845703125</v>
      </c>
      <c r="BE379" s="35">
        <v>4.498812198638916</v>
      </c>
      <c r="BF379" s="33">
        <v>139</v>
      </c>
    </row>
    <row r="380" spans="1:58">
      <c r="A380" s="7">
        <v>379</v>
      </c>
      <c r="C380" s="11" t="s">
        <v>5</v>
      </c>
      <c r="D380" s="11" t="s">
        <v>9</v>
      </c>
      <c r="E380" s="11" t="s">
        <v>13</v>
      </c>
      <c r="F380" s="11" t="s">
        <v>28</v>
      </c>
      <c r="G380" s="11" t="s">
        <v>45</v>
      </c>
      <c r="H380" s="15" t="s">
        <v>412</v>
      </c>
      <c r="I380" s="11" t="s">
        <v>817</v>
      </c>
      <c r="J380" s="11">
        <v>86024000</v>
      </c>
      <c r="K380" s="11">
        <v>86024</v>
      </c>
      <c r="L380" s="12">
        <v>7828</v>
      </c>
      <c r="M380" s="12">
        <v>8219.48828125</v>
      </c>
      <c r="N380" s="13">
        <v>98.248000000000005</v>
      </c>
      <c r="P380" s="20">
        <v>9080</v>
      </c>
      <c r="Q380" s="20">
        <v>0</v>
      </c>
      <c r="R380" s="20">
        <v>0</v>
      </c>
      <c r="S380" s="20">
        <v>0</v>
      </c>
      <c r="T380" s="20">
        <v>0</v>
      </c>
      <c r="U380" s="20">
        <v>0</v>
      </c>
      <c r="V380" s="21">
        <v>6.738447118550539E-4</v>
      </c>
      <c r="W380" s="21">
        <v>0</v>
      </c>
      <c r="X380" s="21">
        <v>0</v>
      </c>
      <c r="Y380" s="21">
        <v>0</v>
      </c>
      <c r="Z380" s="51">
        <f>bv_affected*V380+bv_idpcumul*W380+bv_htotalimput*X380+bv_hpartialimput*Y380</f>
        <v>2.3011796909850092E-4</v>
      </c>
      <c r="AA380" s="51">
        <f>100 * Z380 / MAX(magnitudescore)</f>
        <v>0.53517487980757139</v>
      </c>
      <c r="AC380" s="23">
        <v>1.1046899557113647</v>
      </c>
      <c r="AD380" s="23">
        <v>0</v>
      </c>
      <c r="AE380" s="23">
        <v>0</v>
      </c>
      <c r="AF380" s="23">
        <v>1</v>
      </c>
      <c r="AG380" s="23">
        <v>0</v>
      </c>
      <c r="AH380" s="23">
        <v>3.3102002926170826E-3</v>
      </c>
      <c r="AI380" s="23">
        <v>0</v>
      </c>
      <c r="AJ380" s="23">
        <v>0</v>
      </c>
      <c r="AK380" s="76">
        <f>bv_rimputAffect*AH380+bv_ratioIDP*AI380+bv_rimputDamaged*AJ380</f>
        <v>8.5336963543668383E-4</v>
      </c>
      <c r="AL380" s="76">
        <f>100 * AK380 / MAX(intensityscore)</f>
        <v>12.957248494096767</v>
      </c>
      <c r="AN380" s="25">
        <v>0.57308000326156616</v>
      </c>
      <c r="AO380" s="25">
        <v>4.4547007419168949E-3</v>
      </c>
      <c r="AP380" s="25">
        <v>12.622549019607842</v>
      </c>
      <c r="AQ380" s="25">
        <v>3.5307223442941904E-3</v>
      </c>
      <c r="AR380" s="80">
        <v>3.9156346994761041E-3</v>
      </c>
      <c r="AS380" s="80">
        <v>58.234672546386719</v>
      </c>
      <c r="AU380" s="78">
        <v>403.86618041992187</v>
      </c>
      <c r="AV380" s="78">
        <v>0.13720621168613434</v>
      </c>
      <c r="AW380" s="28">
        <v>-0.86262625455856323</v>
      </c>
      <c r="AX380" s="29">
        <v>320</v>
      </c>
      <c r="AY380" s="28">
        <v>403.86618041992187</v>
      </c>
      <c r="AZ380" s="28">
        <v>0.78777527809143066</v>
      </c>
      <c r="BA380" s="28">
        <v>9.9999997764825821E-3</v>
      </c>
      <c r="BC380" s="34">
        <v>9080</v>
      </c>
      <c r="BD380" s="35">
        <v>52.035663604736328</v>
      </c>
      <c r="BE380" s="35">
        <v>0.27684274315834045</v>
      </c>
      <c r="BF380" s="33">
        <v>291</v>
      </c>
    </row>
    <row r="381" spans="1:58">
      <c r="A381" s="7">
        <v>380</v>
      </c>
      <c r="C381" s="11" t="s">
        <v>5</v>
      </c>
      <c r="D381" s="11" t="s">
        <v>9</v>
      </c>
      <c r="E381" s="11" t="s">
        <v>13</v>
      </c>
      <c r="F381" s="11" t="s">
        <v>28</v>
      </c>
      <c r="G381" s="11" t="s">
        <v>45</v>
      </c>
      <c r="H381" s="15" t="s">
        <v>413</v>
      </c>
      <c r="I381" s="11" t="s">
        <v>818</v>
      </c>
      <c r="J381" s="11">
        <v>86025000</v>
      </c>
      <c r="K381" s="11">
        <v>86025</v>
      </c>
      <c r="L381" s="12">
        <v>16340</v>
      </c>
      <c r="M381" s="12">
        <v>17157.18359375</v>
      </c>
      <c r="N381" s="13">
        <v>99.977000000000004</v>
      </c>
      <c r="P381" s="20">
        <v>18954</v>
      </c>
      <c r="Q381" s="20">
        <v>0</v>
      </c>
      <c r="R381" s="20">
        <v>0</v>
      </c>
      <c r="S381" s="20">
        <v>0</v>
      </c>
      <c r="T381" s="20">
        <v>0</v>
      </c>
      <c r="U381" s="20">
        <v>0</v>
      </c>
      <c r="V381" s="21">
        <v>1.40661362092942E-3</v>
      </c>
      <c r="W381" s="21">
        <v>0</v>
      </c>
      <c r="X381" s="21">
        <v>0</v>
      </c>
      <c r="Y381" s="21">
        <v>0</v>
      </c>
      <c r="Z381" s="51">
        <f>bv_affected*V381+bv_idpcumul*W381+bv_htotalimput*X381+bv_hpartialimput*Y381</f>
        <v>4.8035855154739696E-4</v>
      </c>
      <c r="AA381" s="51">
        <f>100 * Z381 / MAX(magnitudescore)</f>
        <v>1.1171480049820757</v>
      </c>
      <c r="AC381" s="23">
        <v>1.1047300100326538</v>
      </c>
      <c r="AD381" s="23">
        <v>0</v>
      </c>
      <c r="AE381" s="23">
        <v>0</v>
      </c>
      <c r="AF381" s="23">
        <v>1</v>
      </c>
      <c r="AG381" s="23">
        <v>0</v>
      </c>
      <c r="AH381" s="23">
        <v>3.3102002926170826E-3</v>
      </c>
      <c r="AI381" s="23">
        <v>0</v>
      </c>
      <c r="AJ381" s="23">
        <v>0</v>
      </c>
      <c r="AK381" s="76">
        <f>bv_rimputAffect*AH381+bv_ratioIDP*AI381+bv_rimputDamaged*AJ381</f>
        <v>8.5336963543668383E-4</v>
      </c>
      <c r="AL381" s="76">
        <f>100 * AK381 / MAX(intensityscore)</f>
        <v>12.957248494096767</v>
      </c>
      <c r="AN381" s="25">
        <v>0.48366999626159668</v>
      </c>
      <c r="AO381" s="25">
        <v>3.7596933543682098E-3</v>
      </c>
      <c r="AP381" s="25">
        <v>24.615384615384617</v>
      </c>
      <c r="AQ381" s="25">
        <v>6.8853041157126427E-3</v>
      </c>
      <c r="AR381" s="80">
        <v>5.5832323328371672E-3</v>
      </c>
      <c r="AS381" s="80">
        <v>83.0357666015625</v>
      </c>
      <c r="AU381" s="78">
        <v>1202.0875244140625</v>
      </c>
      <c r="AV381" s="78">
        <v>0.40838742256164551</v>
      </c>
      <c r="AW381" s="28">
        <v>-0.3889276385307312</v>
      </c>
      <c r="AX381" s="29">
        <v>249</v>
      </c>
      <c r="AY381" s="28">
        <v>1202.0875244140625</v>
      </c>
      <c r="AZ381" s="28">
        <v>2.3447737693786621</v>
      </c>
      <c r="BA381" s="28">
        <v>9.9999997764825821E-3</v>
      </c>
      <c r="BC381" s="34">
        <v>18954</v>
      </c>
      <c r="BD381" s="35">
        <v>91.674812316894531</v>
      </c>
      <c r="BE381" s="35">
        <v>0.48773294687271118</v>
      </c>
      <c r="BF381" s="33">
        <v>251</v>
      </c>
    </row>
    <row r="382" spans="1:58">
      <c r="A382" s="7">
        <v>381</v>
      </c>
      <c r="C382" s="11" t="s">
        <v>5</v>
      </c>
      <c r="D382" s="11" t="s">
        <v>9</v>
      </c>
      <c r="E382" s="11" t="s">
        <v>13</v>
      </c>
      <c r="F382" s="11" t="s">
        <v>28</v>
      </c>
      <c r="G382" s="11" t="s">
        <v>45</v>
      </c>
      <c r="H382" s="15" t="s">
        <v>414</v>
      </c>
      <c r="I382" s="11" t="s">
        <v>819</v>
      </c>
      <c r="J382" s="11">
        <v>86026000</v>
      </c>
      <c r="K382" s="11">
        <v>86026</v>
      </c>
      <c r="L382" s="12">
        <v>8024</v>
      </c>
      <c r="M382" s="12">
        <v>8425.291015625</v>
      </c>
      <c r="N382" s="13">
        <v>96.844999999999999</v>
      </c>
      <c r="P382" s="20">
        <v>9308</v>
      </c>
      <c r="Q382" s="20">
        <v>0</v>
      </c>
      <c r="R382" s="20">
        <v>0</v>
      </c>
      <c r="S382" s="20">
        <v>0</v>
      </c>
      <c r="T382" s="20">
        <v>0</v>
      </c>
      <c r="U382" s="20">
        <v>0</v>
      </c>
      <c r="V382" s="21">
        <v>6.9076503859832883E-4</v>
      </c>
      <c r="W382" s="21">
        <v>0</v>
      </c>
      <c r="X382" s="21">
        <v>0</v>
      </c>
      <c r="Y382" s="21">
        <v>0</v>
      </c>
      <c r="Z382" s="51">
        <f>bv_affected*V382+bv_idpcumul*W382+bv_htotalimput*X382+bv_hpartialimput*Y382</f>
        <v>2.3589626068132931E-4</v>
      </c>
      <c r="AA382" s="51">
        <f>100 * Z382 / MAX(magnitudescore)</f>
        <v>0.54861318936439529</v>
      </c>
      <c r="AC382" s="23">
        <v>1.1047699451446533</v>
      </c>
      <c r="AD382" s="23">
        <v>0</v>
      </c>
      <c r="AE382" s="23">
        <v>0</v>
      </c>
      <c r="AF382" s="23">
        <v>1</v>
      </c>
      <c r="AG382" s="23">
        <v>0</v>
      </c>
      <c r="AH382" s="23">
        <v>3.3102002926170826E-3</v>
      </c>
      <c r="AI382" s="23">
        <v>0</v>
      </c>
      <c r="AJ382" s="23">
        <v>0</v>
      </c>
      <c r="AK382" s="76">
        <f>bv_rimputAffect*AH382+bv_ratioIDP*AI382+bv_rimputDamaged*AJ382</f>
        <v>8.5336963543668383E-4</v>
      </c>
      <c r="AL382" s="76">
        <f>100 * AK382 / MAX(intensityscore)</f>
        <v>12.957248494096767</v>
      </c>
      <c r="AN382" s="25">
        <v>0.50666999816894531</v>
      </c>
      <c r="AO382" s="25">
        <v>3.9384784176945686E-3</v>
      </c>
      <c r="AP382" s="25">
        <v>27.976190476190478</v>
      </c>
      <c r="AQ382" s="25">
        <v>7.8253736719489098E-3</v>
      </c>
      <c r="AR382" s="80">
        <v>6.2061648132680364E-3</v>
      </c>
      <c r="AS382" s="80">
        <v>92.30023193359375</v>
      </c>
      <c r="AU382" s="78">
        <v>656.1893310546875</v>
      </c>
      <c r="AV382" s="78">
        <v>0.22292841970920563</v>
      </c>
      <c r="AW382" s="28">
        <v>-0.65183454751968384</v>
      </c>
      <c r="AX382" s="29">
        <v>287</v>
      </c>
      <c r="AY382" s="28">
        <v>656.1893310546875</v>
      </c>
      <c r="AZ382" s="28">
        <v>1.2799530029296875</v>
      </c>
      <c r="BA382" s="28">
        <v>9.9999997764825821E-3</v>
      </c>
      <c r="BC382" s="34">
        <v>9308</v>
      </c>
      <c r="BD382" s="35">
        <v>47.160842895507813</v>
      </c>
      <c r="BE382" s="35">
        <v>0.25090748071670532</v>
      </c>
      <c r="BF382" s="33">
        <v>302</v>
      </c>
    </row>
    <row r="383" spans="1:58">
      <c r="A383" s="7">
        <v>382</v>
      </c>
      <c r="C383" s="11" t="s">
        <v>5</v>
      </c>
      <c r="D383" s="11" t="s">
        <v>9</v>
      </c>
      <c r="E383" s="11" t="s">
        <v>13</v>
      </c>
      <c r="F383" s="11" t="s">
        <v>29</v>
      </c>
      <c r="G383" s="11" t="s">
        <v>46</v>
      </c>
      <c r="H383" s="15" t="s">
        <v>415</v>
      </c>
      <c r="I383" s="11" t="s">
        <v>820</v>
      </c>
      <c r="J383" s="11">
        <v>86401000</v>
      </c>
      <c r="K383" s="11">
        <v>86401</v>
      </c>
      <c r="L383" s="12">
        <v>7942</v>
      </c>
      <c r="M383" s="12">
        <v>8189.9443359375</v>
      </c>
      <c r="N383" s="13">
        <v>83.784999999999997</v>
      </c>
      <c r="P383" s="20">
        <v>9214</v>
      </c>
      <c r="Q383" s="20">
        <v>0</v>
      </c>
      <c r="R383" s="20">
        <v>20</v>
      </c>
      <c r="S383" s="20">
        <v>20</v>
      </c>
      <c r="T383" s="20">
        <v>281</v>
      </c>
      <c r="U383" s="20">
        <v>281</v>
      </c>
      <c r="V383" s="21">
        <v>6.8378908326849341E-4</v>
      </c>
      <c r="W383" s="21">
        <v>0</v>
      </c>
      <c r="X383" s="21">
        <v>3.7190136936260387E-5</v>
      </c>
      <c r="Y383" s="21">
        <v>5.0422397907823324E-4</v>
      </c>
      <c r="Z383" s="51">
        <f>bv_affected*V383+bv_idpcumul*W383+bv_htotalimput*X383+bv_hpartialimput*Y383</f>
        <v>3.7619006949862527E-4</v>
      </c>
      <c r="AA383" s="51">
        <f>100 * Z383 / MAX(magnitudescore)</f>
        <v>0.87488811072616157</v>
      </c>
      <c r="AC383" s="23">
        <v>1.1250400543212891</v>
      </c>
      <c r="AD383" s="23">
        <v>0</v>
      </c>
      <c r="AE383" s="23">
        <v>0.1502700001001358</v>
      </c>
      <c r="AF383" s="23">
        <v>1</v>
      </c>
      <c r="AG383" s="23">
        <v>0.1502700001001358</v>
      </c>
      <c r="AH383" s="23">
        <v>3.3102002926170826E-3</v>
      </c>
      <c r="AI383" s="23">
        <v>0</v>
      </c>
      <c r="AJ383" s="23">
        <v>9.887932101264596E-4</v>
      </c>
      <c r="AK383" s="76">
        <f>bv_rimputAffect*AH383+bv_ratioIDP*AI383+bv_rimputDamaged*AJ383</f>
        <v>1.2525454543647356E-3</v>
      </c>
      <c r="AL383" s="76">
        <f>100 * AK383 / MAX(intensityscore)</f>
        <v>19.018186291629988</v>
      </c>
      <c r="AN383" s="25">
        <v>0.20331999659538269</v>
      </c>
      <c r="AO383" s="25">
        <v>1.5804595313966274E-3</v>
      </c>
      <c r="AP383" s="25">
        <v>2.9882604055496262</v>
      </c>
      <c r="AQ383" s="25">
        <v>8.3586270920932293E-4</v>
      </c>
      <c r="AR383" s="80">
        <v>1.1460480092406722E-3</v>
      </c>
      <c r="AS383" s="80">
        <v>17.044422149658203</v>
      </c>
      <c r="AU383" s="78">
        <v>283.63076782226562</v>
      </c>
      <c r="AV383" s="78">
        <v>9.6358411014080048E-2</v>
      </c>
      <c r="AW383" s="28">
        <v>-1.0161104202270508</v>
      </c>
      <c r="AX383" s="29">
        <v>334</v>
      </c>
      <c r="AY383" s="28">
        <v>283.63076782226562</v>
      </c>
      <c r="AZ383" s="28">
        <v>0.5532459020614624</v>
      </c>
      <c r="BA383" s="28">
        <v>1.1233287863433361E-2</v>
      </c>
      <c r="BC383" s="34">
        <v>9214</v>
      </c>
      <c r="BD383" s="35">
        <v>21.044334411621094</v>
      </c>
      <c r="BE383" s="35">
        <v>0.11196111887693405</v>
      </c>
      <c r="BF383" s="33">
        <v>334</v>
      </c>
    </row>
    <row r="384" spans="1:58">
      <c r="A384" s="7">
        <v>383</v>
      </c>
      <c r="C384" s="11" t="s">
        <v>5</v>
      </c>
      <c r="D384" s="11" t="s">
        <v>9</v>
      </c>
      <c r="E384" s="11" t="s">
        <v>13</v>
      </c>
      <c r="F384" s="11" t="s">
        <v>29</v>
      </c>
      <c r="G384" s="11" t="s">
        <v>46</v>
      </c>
      <c r="H384" s="15" t="s">
        <v>416</v>
      </c>
      <c r="I384" s="11" t="s">
        <v>821</v>
      </c>
      <c r="J384" s="11">
        <v>86402000</v>
      </c>
      <c r="K384" s="11">
        <v>86402</v>
      </c>
      <c r="L384" s="12">
        <v>28629</v>
      </c>
      <c r="M384" s="12">
        <v>29522.779296875</v>
      </c>
      <c r="N384" s="13">
        <v>76.397000000000006</v>
      </c>
      <c r="P384" s="20">
        <v>32570</v>
      </c>
      <c r="Q384" s="20">
        <v>3905</v>
      </c>
      <c r="R384" s="20">
        <v>110</v>
      </c>
      <c r="S384" s="20">
        <v>110</v>
      </c>
      <c r="T384" s="20">
        <v>952</v>
      </c>
      <c r="U384" s="20">
        <v>952</v>
      </c>
      <c r="V384" s="21">
        <v>2.4170838296413422E-3</v>
      </c>
      <c r="W384" s="21">
        <v>7.589985616505146E-4</v>
      </c>
      <c r="X384" s="21">
        <v>2.0454575133044273E-4</v>
      </c>
      <c r="Y384" s="21">
        <v>1.7082606209442019E-3</v>
      </c>
      <c r="Z384" s="51">
        <f>bv_affected*V384+bv_idpcumul*W384+bv_htotalimput*X384+bv_hpartialimput*Y384</f>
        <v>1.452772277207987E-3</v>
      </c>
      <c r="AA384" s="51">
        <f>100 * Z384 / MAX(magnitudescore)</f>
        <v>3.3786463173145616</v>
      </c>
      <c r="AC384" s="23">
        <v>1.1032199859619141</v>
      </c>
      <c r="AD384" s="23">
        <v>0.13227073848247528</v>
      </c>
      <c r="AE384" s="23">
        <v>0.14999000728130341</v>
      </c>
      <c r="AF384" s="23">
        <v>1</v>
      </c>
      <c r="AG384" s="23">
        <v>0.14999000728130341</v>
      </c>
      <c r="AH384" s="23">
        <v>3.3102002926170826E-3</v>
      </c>
      <c r="AI384" s="23">
        <v>9.9182676058262587E-4</v>
      </c>
      <c r="AJ384" s="23">
        <v>9.8695082124322653E-4</v>
      </c>
      <c r="AK384" s="76">
        <f>bv_rimputAffect*AH384+bv_ratioIDP*AI384+bv_rimputDamaged*AJ384</f>
        <v>1.5875350404297934E-3</v>
      </c>
      <c r="AL384" s="76">
        <f>100 * AK384 / MAX(intensityscore)</f>
        <v>24.104544101113611</v>
      </c>
      <c r="AN384" s="25">
        <v>0.35510000586509705</v>
      </c>
      <c r="AO384" s="25">
        <v>2.7602852787822485E-3</v>
      </c>
      <c r="AP384" s="25">
        <v>8.8794926004228341</v>
      </c>
      <c r="AQ384" s="25">
        <v>2.4837316013872623E-3</v>
      </c>
      <c r="AR384" s="80">
        <v>2.5989387616133074E-3</v>
      </c>
      <c r="AS384" s="80">
        <v>38.652317047119141</v>
      </c>
      <c r="AU384" s="78">
        <v>3148.072998046875</v>
      </c>
      <c r="AV384" s="78">
        <v>1.0695006847381592</v>
      </c>
      <c r="AW384" s="28">
        <v>2.9181066900491714E-2</v>
      </c>
      <c r="AX384" s="29">
        <v>181</v>
      </c>
      <c r="AY384" s="28">
        <v>3148.072998046875</v>
      </c>
      <c r="AZ384" s="28">
        <v>6.1405839920043945</v>
      </c>
      <c r="BA384" s="28">
        <v>1.7139308154582977E-2</v>
      </c>
      <c r="BC384" s="34">
        <v>32570</v>
      </c>
      <c r="BD384" s="35">
        <v>198.22650146484375</v>
      </c>
      <c r="BE384" s="35">
        <v>1.0546145439147949</v>
      </c>
      <c r="BF384" s="33">
        <v>180</v>
      </c>
    </row>
    <row r="385" spans="1:58">
      <c r="A385" s="7">
        <v>384</v>
      </c>
      <c r="C385" s="11" t="s">
        <v>5</v>
      </c>
      <c r="D385" s="11" t="s">
        <v>9</v>
      </c>
      <c r="E385" s="11" t="s">
        <v>13</v>
      </c>
      <c r="F385" s="11" t="s">
        <v>29</v>
      </c>
      <c r="G385" s="11" t="s">
        <v>46</v>
      </c>
      <c r="H385" s="15" t="s">
        <v>417</v>
      </c>
      <c r="I385" s="11" t="s">
        <v>822</v>
      </c>
      <c r="J385" s="11">
        <v>86403000</v>
      </c>
      <c r="K385" s="11">
        <v>86403</v>
      </c>
      <c r="L385" s="12">
        <v>28415</v>
      </c>
      <c r="M385" s="12">
        <v>29302.09765625</v>
      </c>
      <c r="N385" s="13">
        <v>72.936999999999998</v>
      </c>
      <c r="P385" s="20">
        <v>32963</v>
      </c>
      <c r="Q385" s="20">
        <v>756</v>
      </c>
      <c r="R385" s="20">
        <v>178</v>
      </c>
      <c r="S385" s="20">
        <v>178</v>
      </c>
      <c r="T385" s="20">
        <v>1186</v>
      </c>
      <c r="U385" s="20">
        <v>1186</v>
      </c>
      <c r="V385" s="21">
        <v>2.4462491273880005E-3</v>
      </c>
      <c r="W385" s="21">
        <v>1.4694056881126016E-4</v>
      </c>
      <c r="X385" s="21">
        <v>3.309922176413238E-4</v>
      </c>
      <c r="Y385" s="21">
        <v>2.1281482186168432E-3</v>
      </c>
      <c r="Z385" s="51">
        <f>bv_affected*V385+bv_idpcumul*W385+bv_htotalimput*X385+bv_hpartialimput*Y385</f>
        <v>1.5013273061791552E-3</v>
      </c>
      <c r="AA385" s="51">
        <f>100 * Z385 / MAX(magnitudescore)</f>
        <v>3.49156853671141</v>
      </c>
      <c r="AC385" s="23">
        <v>1.124940037727356</v>
      </c>
      <c r="AD385" s="23">
        <v>2.5800200179219246E-2</v>
      </c>
      <c r="AE385" s="23">
        <v>0.1903499960899353</v>
      </c>
      <c r="AF385" s="23">
        <v>1</v>
      </c>
      <c r="AG385" s="23">
        <v>0.1903499960899353</v>
      </c>
      <c r="AH385" s="23">
        <v>3.3102002926170826E-3</v>
      </c>
      <c r="AI385" s="23">
        <v>1.9346176122780889E-4</v>
      </c>
      <c r="AJ385" s="23">
        <v>1.2525239726528525E-3</v>
      </c>
      <c r="AK385" s="76">
        <f>bv_rimputAffect*AH385+bv_ratioIDP*AI385+bv_rimputDamaged*AJ385</f>
        <v>1.4245003693722537E-3</v>
      </c>
      <c r="AL385" s="76">
        <f>100 * AK385 / MAX(intensityscore)</f>
        <v>21.629086036608097</v>
      </c>
      <c r="AN385" s="25">
        <v>0.27079999446868896</v>
      </c>
      <c r="AO385" s="25">
        <v>2.1049992647022009E-3</v>
      </c>
      <c r="AP385" s="25">
        <v>3.788748564867968</v>
      </c>
      <c r="AQ385" s="25">
        <v>1.0597716318443418E-3</v>
      </c>
      <c r="AR385" s="80">
        <v>1.49519418165683E-3</v>
      </c>
      <c r="AS385" s="80">
        <v>22.237045288085938</v>
      </c>
      <c r="AU385" s="78">
        <v>1679.4971923828125</v>
      </c>
      <c r="AV385" s="78">
        <v>0.57057869434356689</v>
      </c>
      <c r="AW385" s="28">
        <v>-0.24368445575237274</v>
      </c>
      <c r="AX385" s="29">
        <v>215</v>
      </c>
      <c r="AY385" s="28">
        <v>1679.4971923828125</v>
      </c>
      <c r="AZ385" s="28">
        <v>3.2760019302368164</v>
      </c>
      <c r="BA385" s="28">
        <v>2.7943391352891922E-2</v>
      </c>
      <c r="BC385" s="34">
        <v>32963</v>
      </c>
      <c r="BD385" s="35">
        <v>249.43333435058594</v>
      </c>
      <c r="BE385" s="35">
        <v>1.3270477056503296</v>
      </c>
      <c r="BF385" s="33">
        <v>175</v>
      </c>
    </row>
    <row r="386" spans="1:58">
      <c r="A386" s="7">
        <v>385</v>
      </c>
      <c r="C386" s="11" t="s">
        <v>5</v>
      </c>
      <c r="D386" s="11" t="s">
        <v>9</v>
      </c>
      <c r="E386" s="11" t="s">
        <v>13</v>
      </c>
      <c r="F386" s="11" t="s">
        <v>29</v>
      </c>
      <c r="G386" s="11" t="s">
        <v>46</v>
      </c>
      <c r="H386" s="15" t="s">
        <v>418</v>
      </c>
      <c r="I386" s="11" t="s">
        <v>823</v>
      </c>
      <c r="J386" s="11">
        <v>86404000</v>
      </c>
      <c r="K386" s="11">
        <v>86404</v>
      </c>
      <c r="L386" s="12">
        <v>11890</v>
      </c>
      <c r="M386" s="12">
        <v>12261.1982421875</v>
      </c>
      <c r="N386" s="13">
        <v>78.725999999999999</v>
      </c>
      <c r="P386" s="20">
        <v>13794</v>
      </c>
      <c r="Q386" s="20">
        <v>7476</v>
      </c>
      <c r="R386" s="20">
        <v>117</v>
      </c>
      <c r="S386" s="20">
        <v>117</v>
      </c>
      <c r="T386" s="20">
        <v>798</v>
      </c>
      <c r="U386" s="20">
        <v>798</v>
      </c>
      <c r="V386" s="21">
        <v>1.0236798552796245E-3</v>
      </c>
      <c r="W386" s="21">
        <v>1.4530789339914918E-3</v>
      </c>
      <c r="X386" s="21">
        <v>2.1756229398306459E-4</v>
      </c>
      <c r="Y386" s="21">
        <v>1.4319244073703885E-3</v>
      </c>
      <c r="Z386" s="51">
        <f>bv_affected*V386+bv_idpcumul*W386+bv_htotalimput*X386+bv_hpartialimput*Y386</f>
        <v>1.0217024891942855E-3</v>
      </c>
      <c r="AA386" s="51">
        <f>100 * Z386 / MAX(magnitudescore)</f>
        <v>2.3761269447828193</v>
      </c>
      <c r="AC386" s="23">
        <v>1.1250100135803223</v>
      </c>
      <c r="AD386" s="23">
        <v>0.60972833633422852</v>
      </c>
      <c r="AE386" s="23">
        <v>0.3051300048828125</v>
      </c>
      <c r="AF386" s="23">
        <v>1</v>
      </c>
      <c r="AG386" s="23">
        <v>0.3051300048828125</v>
      </c>
      <c r="AH386" s="23">
        <v>3.3102002926170826E-3</v>
      </c>
      <c r="AI386" s="23">
        <v>4.5720231719315052E-3</v>
      </c>
      <c r="AJ386" s="23">
        <v>2.0077892113476992E-3</v>
      </c>
      <c r="AK386" s="76">
        <f>bv_rimputAffect*AH386+bv_ratioIDP*AI386+bv_rimputDamaged*AJ386</f>
        <v>3.2115439837565648E-3</v>
      </c>
      <c r="AL386" s="76">
        <f>100 * AK386 / MAX(intensityscore)</f>
        <v>48.76289443549431</v>
      </c>
      <c r="AN386" s="25">
        <v>0.22660000622272491</v>
      </c>
      <c r="AO386" s="25">
        <v>1.7614210955798626E-3</v>
      </c>
      <c r="AP386" s="25">
        <v>5.656759348034516</v>
      </c>
      <c r="AQ386" s="25">
        <v>1.5822831774130464E-3</v>
      </c>
      <c r="AR386" s="80">
        <v>1.6569087294404327E-3</v>
      </c>
      <c r="AS386" s="80">
        <v>24.642120361328125</v>
      </c>
      <c r="AU386" s="78">
        <v>2855.182373046875</v>
      </c>
      <c r="AV386" s="78">
        <v>0.96999645233154297</v>
      </c>
      <c r="AW386" s="28">
        <v>-1.32298544049263E-2</v>
      </c>
      <c r="AX386" s="29">
        <v>186</v>
      </c>
      <c r="AY386" s="28">
        <v>2855.182373046875</v>
      </c>
      <c r="AZ386" s="28">
        <v>5.5692758560180664</v>
      </c>
      <c r="BA386" s="28">
        <v>4.3894566595554352E-2</v>
      </c>
      <c r="BC386" s="34">
        <v>13794</v>
      </c>
      <c r="BD386" s="35">
        <v>137.2021484375</v>
      </c>
      <c r="BE386" s="35">
        <v>0.7299497127532959</v>
      </c>
      <c r="BF386" s="33">
        <v>215</v>
      </c>
    </row>
    <row r="387" spans="1:58">
      <c r="A387" s="7">
        <v>386</v>
      </c>
      <c r="C387" s="11" t="s">
        <v>5</v>
      </c>
      <c r="D387" s="11" t="s">
        <v>9</v>
      </c>
      <c r="E387" s="11" t="s">
        <v>13</v>
      </c>
      <c r="F387" s="11" t="s">
        <v>29</v>
      </c>
      <c r="G387" s="11" t="s">
        <v>46</v>
      </c>
      <c r="H387" s="15" t="s">
        <v>419</v>
      </c>
      <c r="I387" s="11" t="s">
        <v>824</v>
      </c>
      <c r="J387" s="11">
        <v>86405000</v>
      </c>
      <c r="K387" s="11">
        <v>86405</v>
      </c>
      <c r="L387" s="12">
        <v>14352</v>
      </c>
      <c r="M387" s="12">
        <v>14800.060546875</v>
      </c>
      <c r="N387" s="13">
        <v>80.180000000000007</v>
      </c>
      <c r="P387" s="20">
        <v>16651</v>
      </c>
      <c r="Q387" s="20">
        <v>691</v>
      </c>
      <c r="R387" s="20">
        <v>11</v>
      </c>
      <c r="S387" s="20">
        <v>11</v>
      </c>
      <c r="T387" s="20">
        <v>263</v>
      </c>
      <c r="U387" s="20">
        <v>263</v>
      </c>
      <c r="V387" s="21">
        <v>1.2357034720480442E-3</v>
      </c>
      <c r="W387" s="21">
        <v>1.3430678518489003E-4</v>
      </c>
      <c r="X387" s="21">
        <v>2.0454575860640034E-5</v>
      </c>
      <c r="Y387" s="21">
        <v>4.7192495549097657E-4</v>
      </c>
      <c r="Z387" s="51">
        <f>bv_affected*V387+bv_idpcumul*W387+bv_htotalimput*X387+bv_hpartialimput*Y387</f>
        <v>5.7462225841481993E-4</v>
      </c>
      <c r="AA387" s="51">
        <f>100 * Z387 / MAX(magnitudescore)</f>
        <v>1.3363728147204035</v>
      </c>
      <c r="AC387" s="23">
        <v>1.125059962272644</v>
      </c>
      <c r="AD387" s="23">
        <v>4.6688999980688095E-2</v>
      </c>
      <c r="AE387" s="23">
        <v>7.5699999928474426E-2</v>
      </c>
      <c r="AF387" s="23">
        <v>1</v>
      </c>
      <c r="AG387" s="23">
        <v>7.5699999928474426E-2</v>
      </c>
      <c r="AH387" s="23">
        <v>3.3102002926170826E-3</v>
      </c>
      <c r="AI387" s="23">
        <v>3.5009556449949741E-4</v>
      </c>
      <c r="AJ387" s="23">
        <v>4.9811438657343388E-4</v>
      </c>
      <c r="AK387" s="76">
        <f>bv_rimputAffect*AH387+bv_ratioIDP*AI387+bv_rimputDamaged*AJ387</f>
        <v>1.172965761879459E-3</v>
      </c>
      <c r="AL387" s="76">
        <f>100 * AK387 / MAX(intensityscore)</f>
        <v>17.809877713732341</v>
      </c>
      <c r="AN387" s="25">
        <v>0.32976999878883362</v>
      </c>
      <c r="AO387" s="25">
        <v>2.5633883196860552E-3</v>
      </c>
      <c r="AP387" s="25">
        <v>5.833333333333333</v>
      </c>
      <c r="AQ387" s="25">
        <v>1.6316736582666636E-3</v>
      </c>
      <c r="AR387" s="80">
        <v>2.0198087982300755E-3</v>
      </c>
      <c r="AS387" s="80">
        <v>30.039295196533203</v>
      </c>
      <c r="AU387" s="78">
        <v>715.01922607421875</v>
      </c>
      <c r="AV387" s="78">
        <v>0.24291481077671051</v>
      </c>
      <c r="AW387" s="28">
        <v>-0.61454600095748901</v>
      </c>
      <c r="AX387" s="29">
        <v>279</v>
      </c>
      <c r="AY387" s="28">
        <v>715.01922607421875</v>
      </c>
      <c r="AZ387" s="28">
        <v>1.3947057723999023</v>
      </c>
      <c r="BA387" s="28">
        <v>9.9999997764825821E-3</v>
      </c>
      <c r="BC387" s="34">
        <v>16651</v>
      </c>
      <c r="BD387" s="35">
        <v>54.909999847412109</v>
      </c>
      <c r="BE387" s="35">
        <v>0.29213491082191467</v>
      </c>
      <c r="BF387" s="33">
        <v>287</v>
      </c>
    </row>
    <row r="388" spans="1:58">
      <c r="A388" s="7">
        <v>387</v>
      </c>
      <c r="C388" s="11" t="s">
        <v>5</v>
      </c>
      <c r="D388" s="11" t="s">
        <v>9</v>
      </c>
      <c r="E388" s="11" t="s">
        <v>13</v>
      </c>
      <c r="F388" s="11" t="s">
        <v>29</v>
      </c>
      <c r="G388" s="11" t="s">
        <v>46</v>
      </c>
      <c r="H388" s="15" t="s">
        <v>250</v>
      </c>
      <c r="I388" s="11" t="s">
        <v>825</v>
      </c>
      <c r="J388" s="11">
        <v>86406000</v>
      </c>
      <c r="K388" s="11">
        <v>86406</v>
      </c>
      <c r="L388" s="12">
        <v>22817</v>
      </c>
      <c r="M388" s="12">
        <v>23529.33203125</v>
      </c>
      <c r="N388" s="13">
        <v>103.444</v>
      </c>
      <c r="P388" s="20">
        <v>26470</v>
      </c>
      <c r="Q388" s="20">
        <v>924</v>
      </c>
      <c r="R388" s="20">
        <v>25</v>
      </c>
      <c r="S388" s="20">
        <v>25</v>
      </c>
      <c r="T388" s="20">
        <v>704</v>
      </c>
      <c r="U388" s="20">
        <v>704</v>
      </c>
      <c r="V388" s="21">
        <v>1.9643907435238361E-3</v>
      </c>
      <c r="W388" s="21">
        <v>1.7959401884581894E-4</v>
      </c>
      <c r="X388" s="21">
        <v>4.6487672079820186E-5</v>
      </c>
      <c r="Y388" s="21">
        <v>1.2632515281438828E-3</v>
      </c>
      <c r="Z388" s="51">
        <f>bv_affected*V388+bv_idpcumul*W388+bv_htotalimput*X388+bv_hpartialimput*Y388</f>
        <v>1.0476113713149971E-3</v>
      </c>
      <c r="AA388" s="51">
        <f>100 * Z388 / MAX(magnitudescore)</f>
        <v>2.4363820518881893</v>
      </c>
      <c r="AC388" s="23">
        <v>1.1249799728393555</v>
      </c>
      <c r="AD388" s="23">
        <v>3.9270132780075073E-2</v>
      </c>
      <c r="AE388" s="23">
        <v>0.12669000029563904</v>
      </c>
      <c r="AF388" s="23">
        <v>1</v>
      </c>
      <c r="AG388" s="23">
        <v>0.12669000029563904</v>
      </c>
      <c r="AH388" s="23">
        <v>3.3102002926170826E-3</v>
      </c>
      <c r="AI388" s="23">
        <v>2.9446548433043063E-4</v>
      </c>
      <c r="AJ388" s="23">
        <v>8.3363422891125083E-4</v>
      </c>
      <c r="AK388" s="76">
        <f>bv_rimputAffect*AH388+bv_ratioIDP*AI388+bv_rimputDamaged*AJ388</f>
        <v>1.2895843400940066E-3</v>
      </c>
      <c r="AL388" s="76">
        <f>100 * AK388 / MAX(intensityscore)</f>
        <v>19.580571014977959</v>
      </c>
      <c r="AN388" s="25">
        <v>0.2819100022315979</v>
      </c>
      <c r="AO388" s="25">
        <v>2.1913601085543633E-3</v>
      </c>
      <c r="AP388" s="25">
        <v>7.8130704636728732</v>
      </c>
      <c r="AQ388" s="25">
        <v>2.1854368969798088E-3</v>
      </c>
      <c r="AR388" s="80">
        <v>2.1879043976521929E-3</v>
      </c>
      <c r="AS388" s="80">
        <v>32.539272308349609</v>
      </c>
      <c r="AU388" s="78">
        <v>1552.463623046875</v>
      </c>
      <c r="AV388" s="78">
        <v>0.52742135524749756</v>
      </c>
      <c r="AW388" s="28">
        <v>-0.27784228324890137</v>
      </c>
      <c r="AX388" s="29">
        <v>228</v>
      </c>
      <c r="AY388" s="28">
        <v>1552.463623046875</v>
      </c>
      <c r="AZ388" s="28">
        <v>3.028212308883667</v>
      </c>
      <c r="BA388" s="28">
        <v>9.9999997764825821E-3</v>
      </c>
      <c r="BC388" s="34">
        <v>26470</v>
      </c>
      <c r="BD388" s="35">
        <v>74.621574401855469</v>
      </c>
      <c r="BE388" s="35">
        <v>0.39700543880462646</v>
      </c>
      <c r="BF388" s="33">
        <v>264</v>
      </c>
    </row>
    <row r="389" spans="1:58">
      <c r="A389" s="7">
        <v>388</v>
      </c>
      <c r="C389" s="11" t="s">
        <v>5</v>
      </c>
      <c r="D389" s="11" t="s">
        <v>9</v>
      </c>
      <c r="E389" s="11" t="s">
        <v>13</v>
      </c>
      <c r="F389" s="11" t="s">
        <v>29</v>
      </c>
      <c r="G389" s="11" t="s">
        <v>46</v>
      </c>
      <c r="H389" s="15" t="s">
        <v>420</v>
      </c>
      <c r="I389" s="11" t="s">
        <v>826</v>
      </c>
      <c r="J389" s="11">
        <v>86407000</v>
      </c>
      <c r="K389" s="11">
        <v>86407</v>
      </c>
      <c r="L389" s="12">
        <v>80700</v>
      </c>
      <c r="M389" s="12">
        <v>83219.40625</v>
      </c>
      <c r="N389" s="13">
        <v>97.954999999999998</v>
      </c>
      <c r="P389" s="20">
        <v>94249</v>
      </c>
      <c r="Q389" s="20">
        <v>9100</v>
      </c>
      <c r="R389" s="20">
        <v>25</v>
      </c>
      <c r="S389" s="20">
        <v>25</v>
      </c>
      <c r="T389" s="20">
        <v>165</v>
      </c>
      <c r="U389" s="20">
        <v>165</v>
      </c>
      <c r="V389" s="21">
        <v>6.9944038987159729E-3</v>
      </c>
      <c r="W389" s="21">
        <v>1.7687290674075484E-3</v>
      </c>
      <c r="X389" s="21">
        <v>4.6487672079820186E-5</v>
      </c>
      <c r="Y389" s="21">
        <v>2.9607457690872252E-4</v>
      </c>
      <c r="Z389" s="51">
        <f>bv_affected*V389+bv_idpcumul*W389+bv_htotalimput*X389+bv_hpartialimput*Y389</f>
        <v>2.7720748002750041E-3</v>
      </c>
      <c r="AA389" s="51">
        <f>100 * Z389 / MAX(magnitudescore)</f>
        <v>6.4468881064205306</v>
      </c>
      <c r="AC389" s="23">
        <v>1.1325399875640869</v>
      </c>
      <c r="AD389" s="23">
        <v>0.10934949666261673</v>
      </c>
      <c r="AE389" s="23">
        <v>9.270000271499157E-3</v>
      </c>
      <c r="AF389" s="23">
        <v>1</v>
      </c>
      <c r="AG389" s="23">
        <v>9.270000271499157E-3</v>
      </c>
      <c r="AH389" s="23">
        <v>3.3102002926170826E-3</v>
      </c>
      <c r="AI389" s="23">
        <v>8.1995275104418397E-4</v>
      </c>
      <c r="AJ389" s="23">
        <v>6.0997626860626042E-5</v>
      </c>
      <c r="AK389" s="76">
        <f>bv_rimputAffect*AH389+bv_ratioIDP*AI389+bv_rimputDamaged*AJ389</f>
        <v>1.1555483836287747E-3</v>
      </c>
      <c r="AL389" s="76">
        <f>100 * AK389 / MAX(intensityscore)</f>
        <v>17.545418693000595</v>
      </c>
      <c r="AN389" s="25">
        <v>0.17766000330448151</v>
      </c>
      <c r="AO389" s="25">
        <v>1.3809977099299431E-3</v>
      </c>
      <c r="AP389" s="25">
        <v>4.3688019297775398</v>
      </c>
      <c r="AQ389" s="25">
        <v>1.22202152851969E-3</v>
      </c>
      <c r="AR389" s="80">
        <v>1.288248072951776E-3</v>
      </c>
      <c r="AS389" s="80">
        <v>19.159271240234375</v>
      </c>
      <c r="AU389" s="78">
        <v>2167.27099609375</v>
      </c>
      <c r="AV389" s="78">
        <v>0.73629099130630493</v>
      </c>
      <c r="AW389" s="28">
        <v>-0.13295051455497742</v>
      </c>
      <c r="AX389" s="29">
        <v>203</v>
      </c>
      <c r="AY389" s="28">
        <v>2167.27099609375</v>
      </c>
      <c r="AZ389" s="28">
        <v>4.2274460792541504</v>
      </c>
      <c r="BA389" s="28">
        <v>9.9999997764825821E-3</v>
      </c>
      <c r="BC389" s="34">
        <v>94249</v>
      </c>
      <c r="BD389" s="35">
        <v>167.44277954101562</v>
      </c>
      <c r="BE389" s="35">
        <v>0.89083743095397949</v>
      </c>
      <c r="BF389" s="33">
        <v>193</v>
      </c>
    </row>
    <row r="390" spans="1:58">
      <c r="A390" s="7">
        <v>389</v>
      </c>
      <c r="C390" s="11" t="s">
        <v>5</v>
      </c>
      <c r="D390" s="11" t="s">
        <v>9</v>
      </c>
      <c r="E390" s="11" t="s">
        <v>13</v>
      </c>
      <c r="F390" s="11" t="s">
        <v>29</v>
      </c>
      <c r="G390" s="11" t="s">
        <v>46</v>
      </c>
      <c r="H390" s="15" t="s">
        <v>421</v>
      </c>
      <c r="I390" s="11" t="s">
        <v>827</v>
      </c>
      <c r="J390" s="11">
        <v>86408000</v>
      </c>
      <c r="K390" s="11">
        <v>86408</v>
      </c>
      <c r="L390" s="12">
        <v>25386</v>
      </c>
      <c r="M390" s="12">
        <v>26178.53515625</v>
      </c>
      <c r="N390" s="13">
        <v>106.91</v>
      </c>
      <c r="P390" s="20">
        <v>29447</v>
      </c>
      <c r="Q390" s="20">
        <v>2645</v>
      </c>
      <c r="R390" s="20">
        <v>16</v>
      </c>
      <c r="S390" s="20">
        <v>16</v>
      </c>
      <c r="T390" s="20">
        <v>222</v>
      </c>
      <c r="U390" s="20">
        <v>222</v>
      </c>
      <c r="V390" s="21">
        <v>2.1853197831660509E-3</v>
      </c>
      <c r="W390" s="21">
        <v>5.1409762818366289E-4</v>
      </c>
      <c r="X390" s="21">
        <v>2.9752109185210429E-5</v>
      </c>
      <c r="Y390" s="21">
        <v>3.9835489587858319E-4</v>
      </c>
      <c r="Z390" s="51">
        <f>bv_affected*V390+bv_idpcumul*W390+bv_htotalimput*X390+bv_hpartialimput*Y390</f>
        <v>9.445840517555554E-4</v>
      </c>
      <c r="AA390" s="51">
        <f>100 * Z390 / MAX(magnitudescore)</f>
        <v>2.1967761072584628</v>
      </c>
      <c r="AC390" s="23">
        <v>1.1248500347137451</v>
      </c>
      <c r="AD390" s="23">
        <v>0.10103697329759598</v>
      </c>
      <c r="AE390" s="23">
        <v>3.7179999053478241E-2</v>
      </c>
      <c r="AF390" s="23">
        <v>1</v>
      </c>
      <c r="AG390" s="23">
        <v>3.7179999053478241E-2</v>
      </c>
      <c r="AH390" s="23">
        <v>3.3102002926170826E-3</v>
      </c>
      <c r="AI390" s="23">
        <v>7.5762165943160653E-4</v>
      </c>
      <c r="AJ390" s="23">
        <v>2.4464851594530046E-4</v>
      </c>
      <c r="AK390" s="76">
        <f>bv_rimputAffect*AH390+bv_ratioIDP*AI390+bv_rimputDamaged*AJ390</f>
        <v>1.2085891730414004E-3</v>
      </c>
      <c r="AL390" s="76">
        <f>100 * AK390 / MAX(intensityscore)</f>
        <v>18.350770395479163</v>
      </c>
      <c r="AN390" s="25">
        <v>0.25338000059127808</v>
      </c>
      <c r="AO390" s="25">
        <v>1.9695889204740524E-3</v>
      </c>
      <c r="AP390" s="25">
        <v>8.93987341772152</v>
      </c>
      <c r="AQ390" s="25">
        <v>2.500621136277914E-3</v>
      </c>
      <c r="AR390" s="80">
        <v>2.2794029114921012E-3</v>
      </c>
      <c r="AS390" s="80">
        <v>33.900070190429688</v>
      </c>
      <c r="AU390" s="78">
        <v>1366.6776123046875</v>
      </c>
      <c r="AV390" s="78">
        <v>0.46430394053459167</v>
      </c>
      <c r="AW390" s="28">
        <v>-0.33319762349128723</v>
      </c>
      <c r="AX390" s="29">
        <v>238</v>
      </c>
      <c r="AY390" s="28">
        <v>1366.6776123046875</v>
      </c>
      <c r="AZ390" s="28">
        <v>2.665820837020874</v>
      </c>
      <c r="BA390" s="28">
        <v>9.9999997764825821E-3</v>
      </c>
      <c r="BC390" s="34">
        <v>29447</v>
      </c>
      <c r="BD390" s="35">
        <v>74.612808227539063</v>
      </c>
      <c r="BE390" s="35">
        <v>0.39695879817008972</v>
      </c>
      <c r="BF390" s="33">
        <v>265</v>
      </c>
    </row>
    <row r="391" spans="1:58">
      <c r="A391" s="7">
        <v>390</v>
      </c>
      <c r="C391" s="11" t="s">
        <v>5</v>
      </c>
      <c r="D391" s="11" t="s">
        <v>9</v>
      </c>
      <c r="E391" s="11" t="s">
        <v>13</v>
      </c>
      <c r="F391" s="11" t="s">
        <v>29</v>
      </c>
      <c r="G391" s="11" t="s">
        <v>46</v>
      </c>
      <c r="H391" s="15" t="s">
        <v>422</v>
      </c>
      <c r="I391" s="11" t="s">
        <v>828</v>
      </c>
      <c r="J391" s="11">
        <v>86409000</v>
      </c>
      <c r="K391" s="11">
        <v>86409</v>
      </c>
      <c r="L391" s="12">
        <v>22009</v>
      </c>
      <c r="M391" s="12">
        <v>22696.107421875</v>
      </c>
      <c r="N391" s="13">
        <v>97.293000000000006</v>
      </c>
      <c r="P391" s="20">
        <v>25532</v>
      </c>
      <c r="Q391" s="20">
        <v>1189</v>
      </c>
      <c r="R391" s="20">
        <v>13</v>
      </c>
      <c r="S391" s="20">
        <v>13</v>
      </c>
      <c r="T391" s="20">
        <v>314</v>
      </c>
      <c r="U391" s="20">
        <v>314</v>
      </c>
      <c r="V391" s="21">
        <v>1.8947799690067768E-3</v>
      </c>
      <c r="W391" s="21">
        <v>2.3110097390599549E-4</v>
      </c>
      <c r="X391" s="21">
        <v>2.4173588826670311E-5</v>
      </c>
      <c r="Y391" s="21">
        <v>5.634389235638082E-4</v>
      </c>
      <c r="Z391" s="51">
        <f>bv_affected*V391+bv_idpcumul*W391+bv_htotalimput*X391+bv_hpartialimput*Y391</f>
        <v>8.4100405043736827E-4</v>
      </c>
      <c r="AA391" s="51">
        <f>100 * Z391 / MAX(magnitudescore)</f>
        <v>1.9558848158347981</v>
      </c>
      <c r="AC391" s="23">
        <v>1.1249500513076782</v>
      </c>
      <c r="AD391" s="23">
        <v>5.2387837320566177E-2</v>
      </c>
      <c r="AE391" s="23">
        <v>5.8910001069307327E-2</v>
      </c>
      <c r="AF391" s="23">
        <v>1</v>
      </c>
      <c r="AG391" s="23">
        <v>5.8910001069307327E-2</v>
      </c>
      <c r="AH391" s="23">
        <v>3.3102002926170826E-3</v>
      </c>
      <c r="AI391" s="23">
        <v>3.9282807847484946E-4</v>
      </c>
      <c r="AJ391" s="23">
        <v>3.8763432530686259E-4</v>
      </c>
      <c r="AK391" s="76">
        <f>bv_rimputAffect*AH391+bv_ratioIDP*AI391+bv_rimputDamaged*AJ391</f>
        <v>1.1428299171268009E-3</v>
      </c>
      <c r="AL391" s="76">
        <f>100 * AK391 / MAX(intensityscore)</f>
        <v>17.352306207992157</v>
      </c>
      <c r="AN391" s="25">
        <v>0.2750299870967865</v>
      </c>
      <c r="AO391" s="25">
        <v>2.1378800738602877E-3</v>
      </c>
      <c r="AP391" s="25">
        <v>8.536585365853659</v>
      </c>
      <c r="AQ391" s="25">
        <v>2.3878151550889015E-3</v>
      </c>
      <c r="AR391" s="80">
        <v>2.2836968109741381E-3</v>
      </c>
      <c r="AS391" s="80">
        <v>33.96392822265625</v>
      </c>
      <c r="AU391" s="78">
        <v>1152.8045654296875</v>
      </c>
      <c r="AV391" s="78">
        <v>0.39164444804191589</v>
      </c>
      <c r="AW391" s="28">
        <v>-0.40710803866386414</v>
      </c>
      <c r="AX391" s="29">
        <v>252</v>
      </c>
      <c r="AY391" s="28">
        <v>1152.8045654296875</v>
      </c>
      <c r="AZ391" s="28">
        <v>2.248643159866333</v>
      </c>
      <c r="BA391" s="28">
        <v>9.9999997764825821E-3</v>
      </c>
      <c r="BC391" s="34">
        <v>25532</v>
      </c>
      <c r="BD391" s="35">
        <v>70.220657348632813</v>
      </c>
      <c r="BE391" s="35">
        <v>0.37359145283699036</v>
      </c>
      <c r="BF391" s="33">
        <v>270</v>
      </c>
    </row>
    <row r="392" spans="1:58">
      <c r="A392" s="7">
        <v>391</v>
      </c>
      <c r="C392" s="11" t="s">
        <v>5</v>
      </c>
      <c r="D392" s="11" t="s">
        <v>9</v>
      </c>
      <c r="E392" s="11" t="s">
        <v>13</v>
      </c>
      <c r="F392" s="11" t="s">
        <v>29</v>
      </c>
      <c r="G392" s="11" t="s">
        <v>46</v>
      </c>
      <c r="H392" s="15" t="s">
        <v>423</v>
      </c>
      <c r="I392" s="11" t="s">
        <v>829</v>
      </c>
      <c r="J392" s="11">
        <v>86410000</v>
      </c>
      <c r="K392" s="11">
        <v>86410</v>
      </c>
      <c r="L392" s="12">
        <v>10525</v>
      </c>
      <c r="M392" s="12">
        <v>10853.583984375</v>
      </c>
      <c r="N392" s="13">
        <v>108.11799999999999</v>
      </c>
      <c r="P392" s="20">
        <v>12207</v>
      </c>
      <c r="Q392" s="20">
        <v>3802</v>
      </c>
      <c r="R392" s="20">
        <v>13</v>
      </c>
      <c r="S392" s="20">
        <v>13</v>
      </c>
      <c r="T392" s="20">
        <v>167</v>
      </c>
      <c r="U392" s="20">
        <v>167</v>
      </c>
      <c r="V392" s="21">
        <v>9.0590550098568201E-4</v>
      </c>
      <c r="W392" s="21">
        <v>7.3897885158658028E-4</v>
      </c>
      <c r="X392" s="21">
        <v>2.4173588826670311E-5</v>
      </c>
      <c r="Y392" s="21">
        <v>2.9966337024234235E-4</v>
      </c>
      <c r="Z392" s="51">
        <f>bv_affected*V392+bv_idpcumul*W392+bv_htotalimput*X392+bv_hpartialimput*Y392</f>
        <v>5.1752008081693923E-4</v>
      </c>
      <c r="AA392" s="51">
        <f>100 * Z392 / MAX(magnitudescore)</f>
        <v>1.2035728810497934</v>
      </c>
      <c r="AC392" s="23">
        <v>1.1246999502182007</v>
      </c>
      <c r="AD392" s="23">
        <v>0.35029903054237366</v>
      </c>
      <c r="AE392" s="23">
        <v>6.7829996347427368E-2</v>
      </c>
      <c r="AF392" s="23">
        <v>1</v>
      </c>
      <c r="AG392" s="23">
        <v>6.7829996347427368E-2</v>
      </c>
      <c r="AH392" s="23">
        <v>3.3102002926170826E-3</v>
      </c>
      <c r="AI392" s="23">
        <v>2.6267031207680702E-3</v>
      </c>
      <c r="AJ392" s="23">
        <v>4.463288642000407E-4</v>
      </c>
      <c r="AK392" s="76">
        <f>bv_rimputAffect*AH392+bv_ratioIDP*AI392+bv_rimputDamaged*AJ392</f>
        <v>1.9226916042942321E-3</v>
      </c>
      <c r="AL392" s="76">
        <f>100 * AK392 / MAX(intensityscore)</f>
        <v>29.193437239661844</v>
      </c>
      <c r="AN392" s="25">
        <v>0.21063999831676483</v>
      </c>
      <c r="AO392" s="25">
        <v>1.6373597318306565E-3</v>
      </c>
      <c r="AP392" s="25">
        <v>5.7494866529774127</v>
      </c>
      <c r="AQ392" s="25">
        <v>1.6082205111160874E-3</v>
      </c>
      <c r="AR392" s="80">
        <v>1.6203593729144455E-3</v>
      </c>
      <c r="AS392" s="80">
        <v>24.098545074462891</v>
      </c>
      <c r="AU392" s="78">
        <v>846.72564697265625</v>
      </c>
      <c r="AV392" s="78">
        <v>0.28765967488288879</v>
      </c>
      <c r="AW392" s="28">
        <v>-0.54112100601196289</v>
      </c>
      <c r="AX392" s="29">
        <v>271</v>
      </c>
      <c r="AY392" s="28">
        <v>846.72564697265625</v>
      </c>
      <c r="AZ392" s="28">
        <v>1.6516103744506836</v>
      </c>
      <c r="BA392" s="28">
        <v>9.9999997764825821E-3</v>
      </c>
      <c r="BC392" s="34">
        <v>12207</v>
      </c>
      <c r="BD392" s="35">
        <v>25.712823867797852</v>
      </c>
      <c r="BE392" s="35">
        <v>0.13679865002632141</v>
      </c>
      <c r="BF392" s="33">
        <v>328</v>
      </c>
    </row>
    <row r="393" spans="1:58">
      <c r="A393" s="7">
        <v>392</v>
      </c>
      <c r="C393" s="11" t="s">
        <v>5</v>
      </c>
      <c r="D393" s="11" t="s">
        <v>9</v>
      </c>
      <c r="E393" s="11" t="s">
        <v>13</v>
      </c>
      <c r="F393" s="11" t="s">
        <v>29</v>
      </c>
      <c r="G393" s="11" t="s">
        <v>46</v>
      </c>
      <c r="H393" s="15" t="s">
        <v>424</v>
      </c>
      <c r="I393" s="11" t="s">
        <v>830</v>
      </c>
      <c r="J393" s="11">
        <v>86411000</v>
      </c>
      <c r="K393" s="11">
        <v>86411</v>
      </c>
      <c r="L393" s="12">
        <v>9261</v>
      </c>
      <c r="M393" s="12">
        <v>9550.1220703125</v>
      </c>
      <c r="N393" s="13">
        <v>119.489</v>
      </c>
      <c r="P393" s="20">
        <v>10740</v>
      </c>
      <c r="Q393" s="20">
        <v>869</v>
      </c>
      <c r="R393" s="20">
        <v>13</v>
      </c>
      <c r="S393" s="20">
        <v>13</v>
      </c>
      <c r="T393" s="20">
        <v>149</v>
      </c>
      <c r="U393" s="20">
        <v>149</v>
      </c>
      <c r="V393" s="21">
        <v>7.9703656956553459E-4</v>
      </c>
      <c r="W393" s="21">
        <v>1.6890390543267131E-4</v>
      </c>
      <c r="X393" s="21">
        <v>2.4173588826670311E-5</v>
      </c>
      <c r="Y393" s="21">
        <v>2.6736431755125523E-4</v>
      </c>
      <c r="Z393" s="51">
        <f>bv_affected*V393+bv_idpcumul*W393+bv_htotalimput*X393+bv_hpartialimput*Y393</f>
        <v>3.7693663945992742E-4</v>
      </c>
      <c r="AA393" s="51">
        <f>100 * Z393 / MAX(magnitudescore)</f>
        <v>0.87662437448197816</v>
      </c>
      <c r="AC393" s="23">
        <v>1.1245900392532349</v>
      </c>
      <c r="AD393" s="23">
        <v>9.0993598103523254E-2</v>
      </c>
      <c r="AE393" s="23">
        <v>6.9389998912811279E-2</v>
      </c>
      <c r="AF393" s="23">
        <v>1</v>
      </c>
      <c r="AG393" s="23">
        <v>6.9389998912811279E-2</v>
      </c>
      <c r="AH393" s="23">
        <v>3.3102002926170826E-3</v>
      </c>
      <c r="AI393" s="23">
        <v>6.8231183104217052E-4</v>
      </c>
      <c r="AJ393" s="23">
        <v>4.5659387251362205E-4</v>
      </c>
      <c r="AK393" s="76">
        <f>bv_rimputAffect*AH393+bv_ratioIDP*AI393+bv_rimputDamaged*AJ393</f>
        <v>1.2686591365782078E-3</v>
      </c>
      <c r="AL393" s="76">
        <f>100 * AK393 / MAX(intensityscore)</f>
        <v>19.262850474564068</v>
      </c>
      <c r="AN393" s="25">
        <v>0.31018999218940735</v>
      </c>
      <c r="AO393" s="25">
        <v>2.4111878592520952E-3</v>
      </c>
      <c r="AP393" s="25">
        <v>6.3432835820895521</v>
      </c>
      <c r="AQ393" s="25">
        <v>1.7743146745488048E-3</v>
      </c>
      <c r="AR393" s="80">
        <v>2.0396242944566607E-3</v>
      </c>
      <c r="AS393" s="80">
        <v>30.33399772644043</v>
      </c>
      <c r="AU393" s="78">
        <v>512.2637939453125</v>
      </c>
      <c r="AV393" s="78">
        <v>0.17403233051300049</v>
      </c>
      <c r="AW393" s="28">
        <v>-0.75937008857727051</v>
      </c>
      <c r="AX393" s="29">
        <v>310</v>
      </c>
      <c r="AY393" s="28">
        <v>512.2637939453125</v>
      </c>
      <c r="AZ393" s="28">
        <v>0.9992140531539917</v>
      </c>
      <c r="BA393" s="28">
        <v>9.9999997764825821E-3</v>
      </c>
      <c r="BC393" s="34">
        <v>10740</v>
      </c>
      <c r="BD393" s="35">
        <v>33.314403533935547</v>
      </c>
      <c r="BE393" s="35">
        <v>0.17724095284938812</v>
      </c>
      <c r="BF393" s="33">
        <v>321</v>
      </c>
    </row>
    <row r="394" spans="1:58">
      <c r="A394" s="7">
        <v>393</v>
      </c>
      <c r="C394" s="11" t="s">
        <v>5</v>
      </c>
      <c r="D394" s="11" t="s">
        <v>9</v>
      </c>
      <c r="E394" s="11" t="s">
        <v>13</v>
      </c>
      <c r="F394" s="11" t="s">
        <v>29</v>
      </c>
      <c r="G394" s="11" t="s">
        <v>46</v>
      </c>
      <c r="H394" s="15" t="s">
        <v>425</v>
      </c>
      <c r="I394" s="11" t="s">
        <v>831</v>
      </c>
      <c r="J394" s="11">
        <v>86412000</v>
      </c>
      <c r="K394" s="11">
        <v>86412</v>
      </c>
      <c r="L394" s="12">
        <v>25169</v>
      </c>
      <c r="M394" s="12">
        <v>25954.759765625</v>
      </c>
      <c r="N394" s="13">
        <v>82.994</v>
      </c>
      <c r="P394" s="20">
        <v>29196</v>
      </c>
      <c r="Q394" s="20">
        <v>5483</v>
      </c>
      <c r="R394" s="20">
        <v>27</v>
      </c>
      <c r="S394" s="20">
        <v>27</v>
      </c>
      <c r="T394" s="20">
        <v>772</v>
      </c>
      <c r="U394" s="20">
        <v>772</v>
      </c>
      <c r="V394" s="21">
        <v>2.1666926331818104E-3</v>
      </c>
      <c r="W394" s="21">
        <v>1.0657078819349408E-3</v>
      </c>
      <c r="X394" s="21">
        <v>5.020668322686106E-5</v>
      </c>
      <c r="Y394" s="21">
        <v>1.3852701522409916E-3</v>
      </c>
      <c r="Z394" s="51">
        <f>bv_affected*V394+bv_idpcumul*W394+bv_htotalimput*X394+bv_hpartialimput*Y394</f>
        <v>1.2973918862800929E-3</v>
      </c>
      <c r="AA394" s="51">
        <f>100 * Z394 / MAX(magnitudescore)</f>
        <v>3.0172852190697967</v>
      </c>
      <c r="AC394" s="23">
        <v>1.1248799562454224</v>
      </c>
      <c r="AD394" s="23">
        <v>0.21125219762325287</v>
      </c>
      <c r="AE394" s="23">
        <v>0.12589000165462494</v>
      </c>
      <c r="AF394" s="23">
        <v>1</v>
      </c>
      <c r="AG394" s="23">
        <v>0.12589000165462494</v>
      </c>
      <c r="AH394" s="23">
        <v>3.3102002926170826E-3</v>
      </c>
      <c r="AI394" s="23">
        <v>1.5840660780668259E-3</v>
      </c>
      <c r="AJ394" s="23">
        <v>8.2837010268121958E-4</v>
      </c>
      <c r="AK394" s="76">
        <f>bv_rimputAffect*AH394+bv_ratioIDP*AI394+bv_rimputDamaged*AJ394</f>
        <v>1.723989013314713E-3</v>
      </c>
      <c r="AL394" s="76">
        <f>100 * AK394 / MAX(intensityscore)</f>
        <v>26.176410688881173</v>
      </c>
      <c r="AN394" s="25">
        <v>0.27434998750686646</v>
      </c>
      <c r="AO394" s="25">
        <v>2.1325941197574139E-3</v>
      </c>
      <c r="AP394" s="25">
        <v>7.78023598820059</v>
      </c>
      <c r="AQ394" s="25">
        <v>2.1762524265795946E-3</v>
      </c>
      <c r="AR394" s="80">
        <v>2.1580651813524155E-3</v>
      </c>
      <c r="AS394" s="80">
        <v>32.095493316650391</v>
      </c>
      <c r="AU394" s="78">
        <v>2535.05908203125</v>
      </c>
      <c r="AV394" s="78">
        <v>0.86124032735824585</v>
      </c>
      <c r="AW394" s="28">
        <v>-6.4875639975070953E-2</v>
      </c>
      <c r="AX394" s="29">
        <v>192</v>
      </c>
      <c r="AY394" s="28">
        <v>2535.05908203125</v>
      </c>
      <c r="AZ394" s="28">
        <v>4.9448480606079102</v>
      </c>
      <c r="BA394" s="28">
        <v>9.9999997764825821E-3</v>
      </c>
      <c r="BC394" s="34">
        <v>29196</v>
      </c>
      <c r="BD394" s="35">
        <v>80.099220275878906</v>
      </c>
      <c r="BE394" s="35">
        <v>0.42614787817001343</v>
      </c>
      <c r="BF394" s="33">
        <v>257</v>
      </c>
    </row>
    <row r="395" spans="1:58">
      <c r="A395" s="7">
        <v>394</v>
      </c>
      <c r="C395" s="11" t="s">
        <v>5</v>
      </c>
      <c r="D395" s="11" t="s">
        <v>9</v>
      </c>
      <c r="E395" s="11" t="s">
        <v>13</v>
      </c>
      <c r="F395" s="11" t="s">
        <v>29</v>
      </c>
      <c r="G395" s="11" t="s">
        <v>46</v>
      </c>
      <c r="H395" s="15" t="s">
        <v>264</v>
      </c>
      <c r="I395" s="11" t="s">
        <v>832</v>
      </c>
      <c r="J395" s="11">
        <v>86413000</v>
      </c>
      <c r="K395" s="11">
        <v>86413</v>
      </c>
      <c r="L395" s="12">
        <v>12528</v>
      </c>
      <c r="M395" s="12">
        <v>12919.1162109375</v>
      </c>
      <c r="N395" s="13">
        <v>108.786</v>
      </c>
      <c r="P395" s="20">
        <v>14535</v>
      </c>
      <c r="Q395" s="20">
        <v>3328</v>
      </c>
      <c r="R395" s="20">
        <v>3</v>
      </c>
      <c r="S395" s="20">
        <v>3</v>
      </c>
      <c r="T395" s="20">
        <v>166</v>
      </c>
      <c r="U395" s="20">
        <v>166</v>
      </c>
      <c r="V395" s="21">
        <v>1.0786709608510137E-3</v>
      </c>
      <c r="W395" s="21">
        <v>6.4684945391491055E-4</v>
      </c>
      <c r="X395" s="21">
        <v>5.5785203585401177E-6</v>
      </c>
      <c r="Y395" s="21">
        <v>2.9786897357553244E-4</v>
      </c>
      <c r="Z395" s="51">
        <f>bv_affected*V395+bv_idpcumul*W395+bv_htotalimput*X395+bv_hpartialimput*Y395</f>
        <v>5.5651989272882934E-4</v>
      </c>
      <c r="AA395" s="51">
        <f>100 * Z395 / MAX(magnitudescore)</f>
        <v>1.2942729673326236</v>
      </c>
      <c r="AC395" s="23">
        <v>1.1250799894332886</v>
      </c>
      <c r="AD395" s="23">
        <v>0.2576027512550354</v>
      </c>
      <c r="AE395" s="23">
        <v>5.3479999303817749E-2</v>
      </c>
      <c r="AF395" s="23">
        <v>1</v>
      </c>
      <c r="AG395" s="23">
        <v>5.3479999303817749E-2</v>
      </c>
      <c r="AH395" s="23">
        <v>3.3102002926170826E-3</v>
      </c>
      <c r="AI395" s="23">
        <v>1.9316237885504961E-3</v>
      </c>
      <c r="AJ395" s="23">
        <v>3.519043093547225E-4</v>
      </c>
      <c r="AK395" s="76">
        <f>bv_rimputAffect*AH395+bv_ratioIDP*AI395+bv_rimputDamaged*AJ395</f>
        <v>1.6492880575475282E-3</v>
      </c>
      <c r="AL395" s="76">
        <f>100 * AK395 / MAX(intensityscore)</f>
        <v>25.042179042442704</v>
      </c>
      <c r="AN395" s="25">
        <v>0.30763998627662659</v>
      </c>
      <c r="AO395" s="25">
        <v>2.3913660552352667E-3</v>
      </c>
      <c r="AP395" s="25">
        <v>9.653465346534654</v>
      </c>
      <c r="AQ395" s="25">
        <v>2.700223820284009E-3</v>
      </c>
      <c r="AR395" s="80">
        <v>2.5715593730772268E-3</v>
      </c>
      <c r="AS395" s="80">
        <v>38.245121002197266</v>
      </c>
      <c r="AU395" s="78">
        <v>1239.5882568359375</v>
      </c>
      <c r="AV395" s="78">
        <v>0.42112761735916138</v>
      </c>
      <c r="AW395" s="28">
        <v>-0.37558627128601074</v>
      </c>
      <c r="AX395" s="29">
        <v>246</v>
      </c>
      <c r="AY395" s="28">
        <v>1239.5882568359375</v>
      </c>
      <c r="AZ395" s="28">
        <v>2.4179222583770752</v>
      </c>
      <c r="BA395" s="28">
        <v>9.9999997764825821E-3</v>
      </c>
      <c r="BC395" s="34">
        <v>14535</v>
      </c>
      <c r="BD395" s="35">
        <v>44.715469360351563</v>
      </c>
      <c r="BE395" s="35">
        <v>0.23789748549461365</v>
      </c>
      <c r="BF395" s="33">
        <v>307</v>
      </c>
    </row>
    <row r="396" spans="1:58">
      <c r="A396" s="7">
        <v>395</v>
      </c>
      <c r="C396" s="11" t="s">
        <v>5</v>
      </c>
      <c r="D396" s="11" t="s">
        <v>9</v>
      </c>
      <c r="E396" s="11" t="s">
        <v>13</v>
      </c>
      <c r="F396" s="11" t="s">
        <v>29</v>
      </c>
      <c r="G396" s="11" t="s">
        <v>46</v>
      </c>
      <c r="H396" s="15" t="s">
        <v>426</v>
      </c>
      <c r="I396" s="11" t="s">
        <v>833</v>
      </c>
      <c r="J396" s="11">
        <v>86414000</v>
      </c>
      <c r="K396" s="11">
        <v>86414</v>
      </c>
      <c r="L396" s="12">
        <v>14073</v>
      </c>
      <c r="M396" s="12">
        <v>14512.349609375</v>
      </c>
      <c r="N396" s="13">
        <v>86.748999999999995</v>
      </c>
      <c r="P396" s="20">
        <v>16324</v>
      </c>
      <c r="Q396" s="20">
        <v>3777</v>
      </c>
      <c r="R396" s="20">
        <v>77</v>
      </c>
      <c r="S396" s="20">
        <v>77</v>
      </c>
      <c r="T396" s="20">
        <v>560</v>
      </c>
      <c r="U396" s="20">
        <v>560</v>
      </c>
      <c r="V396" s="21">
        <v>1.2114362325519323E-3</v>
      </c>
      <c r="W396" s="21">
        <v>7.3411973426118493E-4</v>
      </c>
      <c r="X396" s="21">
        <v>1.4318202738650143E-4</v>
      </c>
      <c r="Y396" s="21">
        <v>1.0048592230305076E-3</v>
      </c>
      <c r="Z396" s="51">
        <f>bv_affected*V396+bv_idpcumul*W396+bv_htotalimput*X396+bv_hpartialimput*Y396</f>
        <v>8.357284163037547E-4</v>
      </c>
      <c r="AA396" s="51">
        <f>100 * Z396 / MAX(magnitudescore)</f>
        <v>1.9436155138136386</v>
      </c>
      <c r="AC396" s="23">
        <v>1.1248400211334229</v>
      </c>
      <c r="AD396" s="23">
        <v>0.26026108860969543</v>
      </c>
      <c r="AE396" s="23">
        <v>0.17949999868869781</v>
      </c>
      <c r="AF396" s="23">
        <v>1</v>
      </c>
      <c r="AG396" s="23">
        <v>0.17949999868869781</v>
      </c>
      <c r="AH396" s="23">
        <v>3.3102002926170826E-3</v>
      </c>
      <c r="AI396" s="23">
        <v>1.9515572348609567E-3</v>
      </c>
      <c r="AJ396" s="23">
        <v>1.1811298318207264E-3</v>
      </c>
      <c r="AK396" s="76">
        <f>bv_rimputAffect*AH396+bv_ratioIDP*AI396+bv_rimputDamaged*AJ396</f>
        <v>1.9907938725431448E-3</v>
      </c>
      <c r="AL396" s="76">
        <f>100 * AK396 / MAX(intensityscore)</f>
        <v>30.227476858684906</v>
      </c>
      <c r="AN396" s="25">
        <v>0.2434300035238266</v>
      </c>
      <c r="AO396" s="25">
        <v>1.8922450253739953E-3</v>
      </c>
      <c r="AP396" s="25">
        <v>5.2083333333333339</v>
      </c>
      <c r="AQ396" s="25">
        <v>1.4568514889106154E-3</v>
      </c>
      <c r="AR396" s="80">
        <v>1.6382284041959604E-3</v>
      </c>
      <c r="AS396" s="80">
        <v>24.364299774169922</v>
      </c>
      <c r="AU396" s="78">
        <v>1431.464111328125</v>
      </c>
      <c r="AV396" s="78">
        <v>0.48631396889686584</v>
      </c>
      <c r="AW396" s="28">
        <v>-0.31308326125144958</v>
      </c>
      <c r="AX396" s="29">
        <v>234</v>
      </c>
      <c r="AY396" s="28">
        <v>1431.464111328125</v>
      </c>
      <c r="AZ396" s="28">
        <v>2.7921924591064453</v>
      </c>
      <c r="BA396" s="28">
        <v>2.4406798183917999E-2</v>
      </c>
      <c r="BC396" s="34">
        <v>16324</v>
      </c>
      <c r="BD396" s="35">
        <v>96.986549377441406</v>
      </c>
      <c r="BE396" s="35">
        <v>0.51599270105361938</v>
      </c>
      <c r="BF396" s="33">
        <v>246</v>
      </c>
    </row>
    <row r="397" spans="1:58">
      <c r="A397" s="7">
        <v>396</v>
      </c>
      <c r="C397" s="11" t="s">
        <v>5</v>
      </c>
      <c r="D397" s="11" t="s">
        <v>9</v>
      </c>
      <c r="E397" s="11" t="s">
        <v>13</v>
      </c>
      <c r="F397" s="11" t="s">
        <v>29</v>
      </c>
      <c r="G397" s="11" t="s">
        <v>46</v>
      </c>
      <c r="H397" s="15" t="s">
        <v>427</v>
      </c>
      <c r="I397" s="11" t="s">
        <v>834</v>
      </c>
      <c r="J397" s="11">
        <v>86415000</v>
      </c>
      <c r="K397" s="11">
        <v>86415</v>
      </c>
      <c r="L397" s="12">
        <v>10078</v>
      </c>
      <c r="M397" s="12">
        <v>10392.62890625</v>
      </c>
      <c r="N397" s="13">
        <v>117.19199999999999</v>
      </c>
      <c r="P397" s="20">
        <v>11689</v>
      </c>
      <c r="Q397" s="20">
        <v>451</v>
      </c>
      <c r="R397" s="20">
        <v>8</v>
      </c>
      <c r="S397" s="20">
        <v>8</v>
      </c>
      <c r="T397" s="20">
        <v>13</v>
      </c>
      <c r="U397" s="20">
        <v>13</v>
      </c>
      <c r="V397" s="21">
        <v>8.674637065269053E-4</v>
      </c>
      <c r="W397" s="21">
        <v>8.7658991105854511E-5</v>
      </c>
      <c r="X397" s="21">
        <v>1.4876054592605215E-5</v>
      </c>
      <c r="Y397" s="21">
        <v>2.3327089365920983E-5</v>
      </c>
      <c r="Z397" s="51">
        <f>bv_affected*V397+bv_idpcumul*W397+bv_htotalimput*X397+bv_hpartialimput*Y397</f>
        <v>3.2038905063045602E-4</v>
      </c>
      <c r="AA397" s="51">
        <f>100 * Z397 / MAX(magnitudescore)</f>
        <v>0.7451142226508255</v>
      </c>
      <c r="AC397" s="23">
        <v>1.1247400045394897</v>
      </c>
      <c r="AD397" s="23">
        <v>4.339614138007164E-2</v>
      </c>
      <c r="AE397" s="23">
        <v>8.2599995657801628E-3</v>
      </c>
      <c r="AF397" s="23">
        <v>1</v>
      </c>
      <c r="AG397" s="23">
        <v>8.2599995657801628E-3</v>
      </c>
      <c r="AH397" s="23">
        <v>3.3102002926170826E-3</v>
      </c>
      <c r="AI397" s="23">
        <v>3.2540419488213956E-4</v>
      </c>
      <c r="AJ397" s="23">
        <v>5.4351708968169987E-5</v>
      </c>
      <c r="AK397" s="76">
        <f>bv_rimputAffect*AH397+bv_ratioIDP*AI397+bv_rimputDamaged*AJ397</f>
        <v>9.8546074031473818E-4</v>
      </c>
      <c r="AL397" s="76">
        <f>100 * AK397 / MAX(intensityscore)</f>
        <v>14.962870909861451</v>
      </c>
      <c r="AN397" s="25">
        <v>0.32532998919487</v>
      </c>
      <c r="AO397" s="25">
        <v>2.5288751348853111E-3</v>
      </c>
      <c r="AP397" s="25">
        <v>9.8890010090817348</v>
      </c>
      <c r="AQ397" s="25">
        <v>2.7661067433655262E-3</v>
      </c>
      <c r="AR397" s="80">
        <v>2.6672804316480092E-3</v>
      </c>
      <c r="AS397" s="80">
        <v>39.668716430664062</v>
      </c>
      <c r="AU397" s="78">
        <v>442.30386352539062</v>
      </c>
      <c r="AV397" s="78">
        <v>0.15026471018791199</v>
      </c>
      <c r="AW397" s="28">
        <v>-0.82314300537109375</v>
      </c>
      <c r="AX397" s="29">
        <v>317</v>
      </c>
      <c r="AY397" s="28">
        <v>442.30386352539062</v>
      </c>
      <c r="AZ397" s="28">
        <v>0.86275124549865723</v>
      </c>
      <c r="BA397" s="28">
        <v>9.9999997764825821E-3</v>
      </c>
      <c r="BC397" s="34">
        <v>11689</v>
      </c>
      <c r="BD397" s="35">
        <v>38.027820587158203</v>
      </c>
      <c r="BE397" s="35">
        <v>0.2023175060749054</v>
      </c>
      <c r="BF397" s="33">
        <v>313</v>
      </c>
    </row>
    <row r="398" spans="1:58">
      <c r="A398" s="7">
        <v>397</v>
      </c>
      <c r="C398" s="11" t="s">
        <v>5</v>
      </c>
      <c r="D398" s="11" t="s">
        <v>9</v>
      </c>
      <c r="E398" s="11" t="s">
        <v>13</v>
      </c>
      <c r="F398" s="11" t="s">
        <v>29</v>
      </c>
      <c r="G398" s="11" t="s">
        <v>46</v>
      </c>
      <c r="H398" s="15" t="s">
        <v>428</v>
      </c>
      <c r="I398" s="11" t="s">
        <v>835</v>
      </c>
      <c r="J398" s="11">
        <v>86416000</v>
      </c>
      <c r="K398" s="11">
        <v>86416</v>
      </c>
      <c r="L398" s="12">
        <v>12310</v>
      </c>
      <c r="M398" s="12">
        <v>12694.310546875</v>
      </c>
      <c r="N398" s="13">
        <v>59.268000000000001</v>
      </c>
      <c r="P398" s="20">
        <v>12310</v>
      </c>
      <c r="Q398" s="20">
        <v>7252</v>
      </c>
      <c r="R398" s="20">
        <v>135</v>
      </c>
      <c r="S398" s="20">
        <v>135</v>
      </c>
      <c r="T398" s="20">
        <v>1198</v>
      </c>
      <c r="U398" s="20">
        <v>1198</v>
      </c>
      <c r="V398" s="21">
        <v>9.1354933101683855E-4</v>
      </c>
      <c r="W398" s="21">
        <v>1.4095410006120801E-3</v>
      </c>
      <c r="X398" s="21">
        <v>2.5103343068622053E-4</v>
      </c>
      <c r="Y398" s="21">
        <v>2.1496808622032404E-3</v>
      </c>
      <c r="Z398" s="51">
        <f>bv_affected*V398+bv_idpcumul*W398+bv_htotalimput*X398+bv_hpartialimput*Y398</f>
        <v>1.1755522305407795E-3</v>
      </c>
      <c r="AA398" s="51">
        <f>100 * Z398 / MAX(magnitudescore)</f>
        <v>2.7339282810109005</v>
      </c>
      <c r="AC398" s="23">
        <v>0.96973001956939697</v>
      </c>
      <c r="AD398" s="23">
        <v>0.57127952575683594</v>
      </c>
      <c r="AE398" s="23">
        <v>0.4981200098991394</v>
      </c>
      <c r="AF398" s="23">
        <v>0.96973001956939697</v>
      </c>
      <c r="AG398" s="23">
        <v>0.4981200098991394</v>
      </c>
      <c r="AH398" s="23">
        <v>3.2100004609674215E-3</v>
      </c>
      <c r="AI398" s="23">
        <v>4.2837164364755154E-3</v>
      </c>
      <c r="AJ398" s="23">
        <v>3.2776847947388887E-3</v>
      </c>
      <c r="AK398" s="76">
        <f>bv_rimputAffect*AH398+bv_ratioIDP*AI398+bv_rimputDamaged*AJ398</f>
        <v>3.6007774842204522E-3</v>
      </c>
      <c r="AL398" s="76">
        <f>100 * AK398 / MAX(intensityscore)</f>
        <v>54.67287175166274</v>
      </c>
      <c r="AN398" s="25">
        <v>0.24568000435829163</v>
      </c>
      <c r="AO398" s="25">
        <v>1.9097349140793085E-3</v>
      </c>
      <c r="AP398" s="25">
        <v>4.8163265306122449</v>
      </c>
      <c r="AQ398" s="25">
        <v>1.3472010614350438E-3</v>
      </c>
      <c r="AR398" s="80">
        <v>1.5815422869961153E-3</v>
      </c>
      <c r="AS398" s="80">
        <v>23.521244049072266</v>
      </c>
      <c r="AU398" s="78">
        <v>3515.807861328125</v>
      </c>
      <c r="AV398" s="78">
        <v>1.1944319009780884</v>
      </c>
      <c r="AW398" s="28">
        <v>7.7161394059658051E-2</v>
      </c>
      <c r="AX398" s="29">
        <v>176</v>
      </c>
      <c r="AY398" s="28">
        <v>3515.807861328125</v>
      </c>
      <c r="AZ398" s="28">
        <v>6.857882022857666</v>
      </c>
      <c r="BA398" s="28">
        <v>4.8919554799795151E-2</v>
      </c>
      <c r="BC398" s="34">
        <v>12310</v>
      </c>
      <c r="BD398" s="35">
        <v>147.94842529296875</v>
      </c>
      <c r="BE398" s="35">
        <v>0.78712266683578491</v>
      </c>
      <c r="BF398" s="33">
        <v>203</v>
      </c>
    </row>
    <row r="399" spans="1:58">
      <c r="A399" s="7">
        <v>398</v>
      </c>
      <c r="C399" s="11" t="s">
        <v>5</v>
      </c>
      <c r="D399" s="11" t="s">
        <v>9</v>
      </c>
      <c r="E399" s="11" t="s">
        <v>13</v>
      </c>
      <c r="F399" s="11" t="s">
        <v>29</v>
      </c>
      <c r="G399" s="11" t="s">
        <v>46</v>
      </c>
      <c r="H399" s="15" t="s">
        <v>268</v>
      </c>
      <c r="I399" s="11" t="s">
        <v>836</v>
      </c>
      <c r="J399" s="11">
        <v>86417000</v>
      </c>
      <c r="K399" s="11">
        <v>86417</v>
      </c>
      <c r="L399" s="12">
        <v>41411</v>
      </c>
      <c r="M399" s="12">
        <v>42703.82421875</v>
      </c>
      <c r="N399" s="13">
        <v>66.396000000000001</v>
      </c>
      <c r="P399" s="20">
        <v>48038</v>
      </c>
      <c r="Q399" s="20">
        <v>3766</v>
      </c>
      <c r="R399" s="20">
        <v>102</v>
      </c>
      <c r="S399" s="20">
        <v>102</v>
      </c>
      <c r="T399" s="20">
        <v>1770</v>
      </c>
      <c r="U399" s="20">
        <v>1770</v>
      </c>
      <c r="V399" s="21">
        <v>3.5649945493787527E-3</v>
      </c>
      <c r="W399" s="21">
        <v>7.3198170866817236E-4</v>
      </c>
      <c r="X399" s="21">
        <v>1.89669692190364E-4</v>
      </c>
      <c r="Y399" s="21">
        <v>3.176072845235467E-3</v>
      </c>
      <c r="Z399" s="51">
        <f>bv_affected*V399+bv_idpcumul*W399+bv_htotalimput*X399+bv_hpartialimput*Y399</f>
        <v>2.2278087789163693E-3</v>
      </c>
      <c r="AA399" s="51">
        <f>100 * Z399 / MAX(magnitudescore)</f>
        <v>5.1811134096202451</v>
      </c>
      <c r="AC399" s="23">
        <v>1.1249099969863892</v>
      </c>
      <c r="AD399" s="23">
        <v>8.8188819587230682E-2</v>
      </c>
      <c r="AE399" s="23">
        <v>0.1792600005865097</v>
      </c>
      <c r="AF399" s="23">
        <v>1</v>
      </c>
      <c r="AG399" s="23">
        <v>0.1792600005865097</v>
      </c>
      <c r="AH399" s="23">
        <v>3.3102002926170826E-3</v>
      </c>
      <c r="AI399" s="23">
        <v>6.6128029720857739E-4</v>
      </c>
      <c r="AJ399" s="23">
        <v>1.179550657980144E-3</v>
      </c>
      <c r="AK399" s="76">
        <f>bv_rimputAffect*AH399+bv_ratioIDP*AI399+bv_rimputDamaged*AJ399</f>
        <v>1.5533976166683715E-3</v>
      </c>
      <c r="AL399" s="76">
        <f>100 * AK399 / MAX(intensityscore)</f>
        <v>23.586214101712265</v>
      </c>
      <c r="AN399" s="25">
        <v>0.2560499906539917</v>
      </c>
      <c r="AO399" s="25">
        <v>1.9903434440493584E-3</v>
      </c>
      <c r="AP399" s="25">
        <v>9.5461658841940533</v>
      </c>
      <c r="AQ399" s="25">
        <v>2.6702103205025196E-3</v>
      </c>
      <c r="AR399" s="80">
        <v>2.3869903217459956E-3</v>
      </c>
      <c r="AS399" s="80">
        <v>35.500144958496094</v>
      </c>
      <c r="AU399" s="78">
        <v>4338.58251953125</v>
      </c>
      <c r="AV399" s="78">
        <v>1.4739546775817871</v>
      </c>
      <c r="AW399" s="28">
        <v>0.16848413646221161</v>
      </c>
      <c r="AX399" s="29">
        <v>169</v>
      </c>
      <c r="AY399" s="28">
        <v>4338.58251953125</v>
      </c>
      <c r="AZ399" s="28">
        <v>8.4627742767333984</v>
      </c>
      <c r="BA399" s="28">
        <v>1.0987306013703346E-2</v>
      </c>
      <c r="BC399" s="34">
        <v>48038</v>
      </c>
      <c r="BD399" s="35">
        <v>135.14527893066406</v>
      </c>
      <c r="BE399" s="35">
        <v>0.71900665760040283</v>
      </c>
      <c r="BF399" s="33">
        <v>216</v>
      </c>
    </row>
    <row r="400" spans="1:58">
      <c r="A400" s="7">
        <v>399</v>
      </c>
      <c r="C400" s="11" t="s">
        <v>5</v>
      </c>
      <c r="D400" s="11" t="s">
        <v>9</v>
      </c>
      <c r="E400" s="11" t="s">
        <v>13</v>
      </c>
      <c r="F400" s="11" t="s">
        <v>29</v>
      </c>
      <c r="G400" s="11" t="s">
        <v>46</v>
      </c>
      <c r="H400" s="15" t="s">
        <v>429</v>
      </c>
      <c r="I400" s="11" t="s">
        <v>837</v>
      </c>
      <c r="J400" s="11">
        <v>86418000</v>
      </c>
      <c r="K400" s="11">
        <v>86418</v>
      </c>
      <c r="L400" s="12">
        <v>15807</v>
      </c>
      <c r="M400" s="12">
        <v>16300.484375</v>
      </c>
      <c r="N400" s="13">
        <v>86.463999999999999</v>
      </c>
      <c r="P400" s="20">
        <v>18335</v>
      </c>
      <c r="Q400" s="20">
        <v>2090</v>
      </c>
      <c r="R400" s="20">
        <v>39</v>
      </c>
      <c r="S400" s="20">
        <v>39</v>
      </c>
      <c r="T400" s="20">
        <v>147</v>
      </c>
      <c r="U400" s="20">
        <v>147</v>
      </c>
      <c r="V400" s="21">
        <v>1.360676484182477E-3</v>
      </c>
      <c r="W400" s="21">
        <v>4.0622457163408399E-4</v>
      </c>
      <c r="X400" s="21">
        <v>7.2520764661021531E-5</v>
      </c>
      <c r="Y400" s="21">
        <v>2.6377555332146585E-4</v>
      </c>
      <c r="Z400" s="51">
        <f>bv_affected*V400+bv_idpcumul*W400+bv_htotalimput*X400+bv_hpartialimput*Y400</f>
        <v>6.1885203619749512E-4</v>
      </c>
      <c r="AA400" s="51">
        <f>100 * Z400 / MAX(magnitudescore)</f>
        <v>1.439235994425534</v>
      </c>
      <c r="AC400" s="23">
        <v>1.1248099803924561</v>
      </c>
      <c r="AD400" s="23">
        <v>0.12821704149246216</v>
      </c>
      <c r="AE400" s="23">
        <v>4.6659998595714569E-2</v>
      </c>
      <c r="AF400" s="23">
        <v>1</v>
      </c>
      <c r="AG400" s="23">
        <v>4.6659998595714569E-2</v>
      </c>
      <c r="AH400" s="23">
        <v>3.3102002926170826E-3</v>
      </c>
      <c r="AI400" s="23">
        <v>9.6143025439232588E-4</v>
      </c>
      <c r="AJ400" s="23">
        <v>3.0702794902026653E-4</v>
      </c>
      <c r="AK400" s="76">
        <f>bv_rimputAffect*AH400+bv_ratioIDP*AI400+bv_rimputDamaged*AJ400</f>
        <v>1.3027609595679679E-3</v>
      </c>
      <c r="AL400" s="76">
        <f>100 * AK400 / MAX(intensityscore)</f>
        <v>19.780639925033455</v>
      </c>
      <c r="AN400" s="25">
        <v>0.30562001466751099</v>
      </c>
      <c r="AO400" s="25">
        <v>2.3756641894578934E-3</v>
      </c>
      <c r="AP400" s="25">
        <v>8.0246913580246915</v>
      </c>
      <c r="AQ400" s="25">
        <v>2.2446303628385067E-3</v>
      </c>
      <c r="AR400" s="80">
        <v>2.2992166377366367E-3</v>
      </c>
      <c r="AS400" s="80">
        <v>34.194744110107422</v>
      </c>
      <c r="AU400" s="78">
        <v>973.53509521484375</v>
      </c>
      <c r="AV400" s="78">
        <v>0.33074089884757996</v>
      </c>
      <c r="AW400" s="28">
        <v>-0.4805121123790741</v>
      </c>
      <c r="AX400" s="29">
        <v>264</v>
      </c>
      <c r="AY400" s="28">
        <v>973.53509521484375</v>
      </c>
      <c r="AZ400" s="28">
        <v>1.8989629745483398</v>
      </c>
      <c r="BA400" s="28">
        <v>1.1005807667970657E-2</v>
      </c>
      <c r="BC400" s="34">
        <v>18335</v>
      </c>
      <c r="BD400" s="35">
        <v>61.671516418457031</v>
      </c>
      <c r="BE400" s="35">
        <v>0.32810786366462708</v>
      </c>
      <c r="BF400" s="33">
        <v>280</v>
      </c>
    </row>
    <row r="401" spans="1:58">
      <c r="A401" s="7">
        <v>400</v>
      </c>
      <c r="C401" s="11" t="s">
        <v>5</v>
      </c>
      <c r="D401" s="11" t="s">
        <v>9</v>
      </c>
      <c r="E401" s="11" t="s">
        <v>13</v>
      </c>
      <c r="F401" s="11" t="s">
        <v>29</v>
      </c>
      <c r="G401" s="11" t="s">
        <v>46</v>
      </c>
      <c r="H401" s="15" t="s">
        <v>430</v>
      </c>
      <c r="I401" s="11" t="s">
        <v>838</v>
      </c>
      <c r="J401" s="11">
        <v>86419000</v>
      </c>
      <c r="K401" s="11">
        <v>86419</v>
      </c>
      <c r="L401" s="12">
        <v>5835</v>
      </c>
      <c r="M401" s="12">
        <v>6017.1650390625</v>
      </c>
      <c r="N401" s="13">
        <v>121.801</v>
      </c>
      <c r="P401" s="20">
        <v>6766</v>
      </c>
      <c r="Q401" s="20">
        <v>2656</v>
      </c>
      <c r="R401" s="20">
        <v>2</v>
      </c>
      <c r="S401" s="20">
        <v>2</v>
      </c>
      <c r="T401" s="20">
        <v>18</v>
      </c>
      <c r="U401" s="20">
        <v>18</v>
      </c>
      <c r="V401" s="21">
        <v>5.0211820052936673E-4</v>
      </c>
      <c r="W401" s="21">
        <v>5.1623565377667546E-4</v>
      </c>
      <c r="X401" s="21">
        <v>3.7190136481513036E-6</v>
      </c>
      <c r="Y401" s="21">
        <v>3.2299045415129513E-5</v>
      </c>
      <c r="Z401" s="51">
        <f>bv_affected*V401+bv_idpcumul*W401+bv_htotalimput*X401+bv_hpartialimput*Y401</f>
        <v>2.6676471568100628E-4</v>
      </c>
      <c r="AA401" s="51">
        <f>100 * Z401 / MAX(magnitudescore)</f>
        <v>0.62040254922627647</v>
      </c>
      <c r="AC401" s="23">
        <v>1.1244499683380127</v>
      </c>
      <c r="AD401" s="23">
        <v>0.44140389561653137</v>
      </c>
      <c r="AE401" s="23">
        <v>1.360000018030405E-2</v>
      </c>
      <c r="AF401" s="23">
        <v>1</v>
      </c>
      <c r="AG401" s="23">
        <v>1.360000018030405E-2</v>
      </c>
      <c r="AH401" s="23">
        <v>3.3102002926170826E-3</v>
      </c>
      <c r="AI401" s="23">
        <v>3.3098491840064526E-3</v>
      </c>
      <c r="AJ401" s="23">
        <v>8.9489505626261234E-5</v>
      </c>
      <c r="AK401" s="76">
        <f>bv_rimputAffect*AH401+bv_ratioIDP*AI401+bv_rimputDamaged*AJ401</f>
        <v>2.0098804976441897E-3</v>
      </c>
      <c r="AL401" s="76">
        <f>100 * AK401 / MAX(intensityscore)</f>
        <v>30.517281105377315</v>
      </c>
      <c r="AN401" s="25">
        <v>0.38605999946594238</v>
      </c>
      <c r="AO401" s="25">
        <v>3.0009453184902668E-3</v>
      </c>
      <c r="AP401" s="25">
        <v>2.3172905525846703</v>
      </c>
      <c r="AQ401" s="25">
        <v>6.4818206010386348E-4</v>
      </c>
      <c r="AR401" s="80">
        <v>1.6282998304987272E-3</v>
      </c>
      <c r="AS401" s="80">
        <v>24.216638565063477</v>
      </c>
      <c r="AU401" s="78">
        <v>458.467529296875</v>
      </c>
      <c r="AV401" s="78">
        <v>0.15575602650642395</v>
      </c>
      <c r="AW401" s="28">
        <v>-0.80755513906478882</v>
      </c>
      <c r="AX401" s="29">
        <v>315</v>
      </c>
      <c r="AY401" s="28">
        <v>458.467529296875</v>
      </c>
      <c r="AZ401" s="28">
        <v>0.89427989721298218</v>
      </c>
      <c r="BA401" s="28">
        <v>9.9999997764825821E-3</v>
      </c>
      <c r="BC401" s="34">
        <v>6766</v>
      </c>
      <c r="BD401" s="35">
        <v>26.120819091796875</v>
      </c>
      <c r="BE401" s="35">
        <v>0.13896928727626801</v>
      </c>
      <c r="BF401" s="33">
        <v>327</v>
      </c>
    </row>
    <row r="402" spans="1:58">
      <c r="A402" s="7">
        <v>401</v>
      </c>
      <c r="C402" s="11" t="s">
        <v>5</v>
      </c>
      <c r="D402" s="11" t="s">
        <v>9</v>
      </c>
      <c r="E402" s="11" t="s">
        <v>13</v>
      </c>
      <c r="F402" s="11" t="s">
        <v>30</v>
      </c>
      <c r="G402" s="11" t="s">
        <v>47</v>
      </c>
      <c r="H402" s="15" t="s">
        <v>431</v>
      </c>
      <c r="I402" s="11" t="s">
        <v>839</v>
      </c>
      <c r="J402" s="11">
        <v>87801000</v>
      </c>
      <c r="K402" s="11">
        <v>87801</v>
      </c>
      <c r="L402" s="12">
        <v>16495</v>
      </c>
      <c r="M402" s="12">
        <v>17212.802734375</v>
      </c>
      <c r="N402" s="13">
        <v>55.119</v>
      </c>
      <c r="P402" s="20">
        <v>19134</v>
      </c>
      <c r="Q402" s="20">
        <v>20399</v>
      </c>
      <c r="R402" s="20">
        <v>422</v>
      </c>
      <c r="S402" s="20">
        <v>422</v>
      </c>
      <c r="T402" s="20">
        <v>1186</v>
      </c>
      <c r="U402" s="20">
        <v>1186</v>
      </c>
      <c r="V402" s="21">
        <v>1.4199718134477735E-3</v>
      </c>
      <c r="W402" s="21">
        <v>3.9648683741688728E-3</v>
      </c>
      <c r="X402" s="21">
        <v>7.8471185406669974E-4</v>
      </c>
      <c r="Y402" s="21">
        <v>2.1281482186168432E-3</v>
      </c>
      <c r="Z402" s="51">
        <f>bv_affected*V402+bv_idpcumul*W402+bv_htotalimput*X402+bv_hpartialimput*Y402</f>
        <v>1.8882702633680308E-3</v>
      </c>
      <c r="AA402" s="51">
        <f>100 * Z402 / MAX(magnitudescore)</f>
        <v>4.3914641485890815</v>
      </c>
      <c r="AC402" s="23">
        <v>1.1116100549697876</v>
      </c>
      <c r="AD402" s="23">
        <v>1.1851062774658203</v>
      </c>
      <c r="AE402" s="23">
        <v>0.38657999038696289</v>
      </c>
      <c r="AF402" s="23">
        <v>1</v>
      </c>
      <c r="AG402" s="23">
        <v>0.38657999038696289</v>
      </c>
      <c r="AH402" s="23">
        <v>3.3102002926170826E-3</v>
      </c>
      <c r="AI402" s="23">
        <v>8.8864713907241821E-3</v>
      </c>
      <c r="AJ402" s="23">
        <v>2.5437390431761742E-3</v>
      </c>
      <c r="AK402" s="76">
        <f>bv_rimputAffect*AH402+bv_ratioIDP*AI402+bv_rimputDamaged*AJ402</f>
        <v>4.8883476529270418E-3</v>
      </c>
      <c r="AL402" s="76">
        <f>100 * AK402 / MAX(intensityscore)</f>
        <v>74.222860334254179</v>
      </c>
      <c r="AN402" s="25">
        <v>0.1550000011920929</v>
      </c>
      <c r="AO402" s="25">
        <v>1.2048555072396994E-3</v>
      </c>
      <c r="AP402" s="25">
        <v>10.514665190924184</v>
      </c>
      <c r="AQ402" s="25">
        <v>2.9411145951598883E-3</v>
      </c>
      <c r="AR402" s="80">
        <v>2.2178210891029893E-3</v>
      </c>
      <c r="AS402" s="80">
        <v>32.984203338623047</v>
      </c>
      <c r="AU402" s="78">
        <v>10750.4228515625</v>
      </c>
      <c r="AV402" s="78">
        <v>3.6522612571716309</v>
      </c>
      <c r="AW402" s="28">
        <v>0.56256181001663208</v>
      </c>
      <c r="AX402" s="29">
        <v>129</v>
      </c>
      <c r="AY402" s="28">
        <v>10750.4228515625</v>
      </c>
      <c r="AZ402" s="28">
        <v>20.969614028930664</v>
      </c>
      <c r="BA402" s="28">
        <v>0.11277651786804199</v>
      </c>
      <c r="BC402" s="34">
        <v>19134</v>
      </c>
      <c r="BD402" s="35">
        <v>334.46920776367187</v>
      </c>
      <c r="BE402" s="35">
        <v>1.7794598340988159</v>
      </c>
      <c r="BF402" s="33">
        <v>164</v>
      </c>
    </row>
    <row r="403" spans="1:58">
      <c r="A403" s="7">
        <v>402</v>
      </c>
      <c r="C403" s="11" t="s">
        <v>5</v>
      </c>
      <c r="D403" s="11" t="s">
        <v>9</v>
      </c>
      <c r="E403" s="11" t="s">
        <v>13</v>
      </c>
      <c r="F403" s="11" t="s">
        <v>30</v>
      </c>
      <c r="G403" s="11" t="s">
        <v>47</v>
      </c>
      <c r="H403" s="15" t="s">
        <v>30</v>
      </c>
      <c r="I403" s="11" t="s">
        <v>840</v>
      </c>
      <c r="J403" s="11">
        <v>87802000</v>
      </c>
      <c r="K403" s="11">
        <v>87802</v>
      </c>
      <c r="L403" s="12">
        <v>16183</v>
      </c>
      <c r="M403" s="12">
        <v>16887.2265625</v>
      </c>
      <c r="N403" s="13">
        <v>42.241</v>
      </c>
      <c r="P403" s="20">
        <v>18772</v>
      </c>
      <c r="Q403" s="20">
        <v>2368</v>
      </c>
      <c r="R403" s="20">
        <v>1261</v>
      </c>
      <c r="S403" s="20">
        <v>1261</v>
      </c>
      <c r="T403" s="20">
        <v>2226</v>
      </c>
      <c r="U403" s="20">
        <v>2226</v>
      </c>
      <c r="V403" s="21">
        <v>1.393107115291059E-3</v>
      </c>
      <c r="W403" s="21">
        <v>4.6025827759876847E-4</v>
      </c>
      <c r="X403" s="21">
        <v>2.344838110730052E-3</v>
      </c>
      <c r="Y403" s="21">
        <v>3.9943153969943523E-3</v>
      </c>
      <c r="Z403" s="51">
        <f>bv_affected*V403+bv_idpcumul*W403+bv_htotalimput*X403+bv_hpartialimput*Y403</f>
        <v>2.1456721508700868E-3</v>
      </c>
      <c r="AA403" s="51">
        <f>100 * Z403 / MAX(magnitudescore)</f>
        <v>4.9900919947577984</v>
      </c>
      <c r="AC403" s="23">
        <v>1.1116100549697876</v>
      </c>
      <c r="AD403" s="23">
        <v>0.14022432267665863</v>
      </c>
      <c r="AE403" s="23">
        <v>0.85447001457214355</v>
      </c>
      <c r="AF403" s="23">
        <v>1</v>
      </c>
      <c r="AG403" s="23">
        <v>0.85447001457214355</v>
      </c>
      <c r="AH403" s="23">
        <v>3.3102002926170826E-3</v>
      </c>
      <c r="AI403" s="23">
        <v>1.0514664463698864E-3</v>
      </c>
      <c r="AJ403" s="23">
        <v>5.6225070729851723E-3</v>
      </c>
      <c r="AK403" s="76">
        <f>bv_rimputAffect*AH403+bv_ratioIDP*AI403+bv_rimputDamaged*AJ403</f>
        <v>3.4790971328970046E-3</v>
      </c>
      <c r="AL403" s="76">
        <f>100 * AK403 / MAX(intensityscore)</f>
        <v>52.825322362188487</v>
      </c>
      <c r="AN403" s="25">
        <v>0.18986000120639801</v>
      </c>
      <c r="AO403" s="25">
        <v>1.4758313773199916E-3</v>
      </c>
      <c r="AP403" s="25">
        <v>12.638322655794992</v>
      </c>
      <c r="AQ403" s="25">
        <v>3.5351344849914312E-3</v>
      </c>
      <c r="AR403" s="80">
        <v>2.6772667997223241E-3</v>
      </c>
      <c r="AS403" s="80">
        <v>39.817237854003906</v>
      </c>
      <c r="AU403" s="78">
        <v>10496.546875</v>
      </c>
      <c r="AV403" s="78">
        <v>3.5660114288330078</v>
      </c>
      <c r="AW403" s="28">
        <v>0.55218273401260376</v>
      </c>
      <c r="AX403" s="29">
        <v>132</v>
      </c>
      <c r="AY403" s="28">
        <v>10496.546875</v>
      </c>
      <c r="AZ403" s="28">
        <v>20.474407196044922</v>
      </c>
      <c r="BA403" s="28">
        <v>0.34349039196968079</v>
      </c>
      <c r="BC403" s="34">
        <v>18772</v>
      </c>
      <c r="BD403" s="35">
        <v>1224.2176513671875</v>
      </c>
      <c r="BE403" s="35">
        <v>6.5131440162658691</v>
      </c>
      <c r="BF403" s="33">
        <v>126</v>
      </c>
    </row>
    <row r="404" spans="1:58">
      <c r="A404" s="7">
        <v>403</v>
      </c>
      <c r="C404" s="11" t="s">
        <v>5</v>
      </c>
      <c r="D404" s="11" t="s">
        <v>9</v>
      </c>
      <c r="E404" s="11" t="s">
        <v>13</v>
      </c>
      <c r="F404" s="11" t="s">
        <v>30</v>
      </c>
      <c r="G404" s="11" t="s">
        <v>47</v>
      </c>
      <c r="H404" s="15" t="s">
        <v>432</v>
      </c>
      <c r="I404" s="11" t="s">
        <v>841</v>
      </c>
      <c r="J404" s="11">
        <v>87803000</v>
      </c>
      <c r="K404" s="11">
        <v>87803</v>
      </c>
      <c r="L404" s="12">
        <v>19621</v>
      </c>
      <c r="M404" s="12">
        <v>20474.8359375</v>
      </c>
      <c r="N404" s="13">
        <v>42.146000000000001</v>
      </c>
      <c r="P404" s="20">
        <v>22760</v>
      </c>
      <c r="Q404" s="20">
        <v>6057</v>
      </c>
      <c r="R404" s="20">
        <v>1177</v>
      </c>
      <c r="S404" s="20">
        <v>1177</v>
      </c>
      <c r="T404" s="20">
        <v>2898</v>
      </c>
      <c r="U404" s="20">
        <v>2898</v>
      </c>
      <c r="V404" s="21">
        <v>1.6890644328668714E-3</v>
      </c>
      <c r="W404" s="21">
        <v>1.1772738071158528E-3</v>
      </c>
      <c r="X404" s="21">
        <v>2.1886394824832678E-3</v>
      </c>
      <c r="Y404" s="21">
        <v>5.2001462318003178E-3</v>
      </c>
      <c r="Z404" s="51">
        <f>bv_affected*V404+bv_idpcumul*W404+bv_htotalimput*X404+bv_hpartialimput*Y404</f>
        <v>2.6518087385687976E-3</v>
      </c>
      <c r="AA404" s="51">
        <f>100 * Z404 / MAX(magnitudescore)</f>
        <v>6.1671908043337105</v>
      </c>
      <c r="AC404" s="23">
        <v>1.1116100549697876</v>
      </c>
      <c r="AD404" s="23">
        <v>0.29582655429840088</v>
      </c>
      <c r="AE404" s="23">
        <v>0.8235899806022644</v>
      </c>
      <c r="AF404" s="23">
        <v>1</v>
      </c>
      <c r="AG404" s="23">
        <v>0.8235899806022644</v>
      </c>
      <c r="AH404" s="23">
        <v>3.3102002926170826E-3</v>
      </c>
      <c r="AI404" s="23">
        <v>2.21824343316257E-3</v>
      </c>
      <c r="AJ404" s="23">
        <v>5.4193129763007164E-3</v>
      </c>
      <c r="AK404" s="76">
        <f>bv_rimputAffect*AH404+bv_ratioIDP*AI404+bv_rimputDamaged*AJ404</f>
        <v>3.7920216860948134E-3</v>
      </c>
      <c r="AL404" s="76">
        <f>100 * AK404 / MAX(intensityscore)</f>
        <v>57.576652884528187</v>
      </c>
      <c r="AN404" s="25">
        <v>0.2453400045633316</v>
      </c>
      <c r="AO404" s="25">
        <v>1.9070920534431934E-3</v>
      </c>
      <c r="AP404" s="25">
        <v>13.986013986013987</v>
      </c>
      <c r="AQ404" s="25">
        <v>3.9121047593653202E-3</v>
      </c>
      <c r="AR404" s="80">
        <v>3.0768534539324368E-3</v>
      </c>
      <c r="AS404" s="80">
        <v>45.760028839111328</v>
      </c>
      <c r="AU404" s="78">
        <v>16249.5478515625</v>
      </c>
      <c r="AV404" s="78">
        <v>5.5204892158508301</v>
      </c>
      <c r="AW404" s="28">
        <v>0.74197757244110107</v>
      </c>
      <c r="AX404" s="29">
        <v>100</v>
      </c>
      <c r="AY404" s="28">
        <v>16249.5478515625</v>
      </c>
      <c r="AZ404" s="28">
        <v>31.696123123168945</v>
      </c>
      <c r="BA404" s="28">
        <v>0.26443192362785339</v>
      </c>
      <c r="BC404" s="34">
        <v>22760</v>
      </c>
      <c r="BD404" s="35">
        <v>1476.5716552734375</v>
      </c>
      <c r="BE404" s="35">
        <v>7.8557305335998535</v>
      </c>
      <c r="BF404" s="33">
        <v>122</v>
      </c>
    </row>
    <row r="405" spans="1:58">
      <c r="A405" s="7">
        <v>404</v>
      </c>
      <c r="C405" s="11" t="s">
        <v>5</v>
      </c>
      <c r="D405" s="11" t="s">
        <v>9</v>
      </c>
      <c r="E405" s="11" t="s">
        <v>13</v>
      </c>
      <c r="F405" s="11" t="s">
        <v>30</v>
      </c>
      <c r="G405" s="11" t="s">
        <v>47</v>
      </c>
      <c r="H405" s="15" t="s">
        <v>433</v>
      </c>
      <c r="I405" s="11" t="s">
        <v>842</v>
      </c>
      <c r="J405" s="11">
        <v>87804000</v>
      </c>
      <c r="K405" s="11">
        <v>87804</v>
      </c>
      <c r="L405" s="12">
        <v>21473</v>
      </c>
      <c r="M405" s="12">
        <v>22407.427734375</v>
      </c>
      <c r="N405" s="13">
        <v>48.491</v>
      </c>
      <c r="P405" s="20">
        <v>24909</v>
      </c>
      <c r="Q405" s="20">
        <v>3295</v>
      </c>
      <c r="R405" s="20">
        <v>426</v>
      </c>
      <c r="S405" s="20">
        <v>426</v>
      </c>
      <c r="T405" s="20">
        <v>1039</v>
      </c>
      <c r="U405" s="20">
        <v>1039</v>
      </c>
      <c r="V405" s="21">
        <v>1.8485459731891751E-3</v>
      </c>
      <c r="W405" s="21">
        <v>6.4043537713587284E-4</v>
      </c>
      <c r="X405" s="21">
        <v>7.9214992001652718E-4</v>
      </c>
      <c r="Y405" s="21">
        <v>1.8643727526068687E-3</v>
      </c>
      <c r="Z405" s="51">
        <f>bv_affected*V405+bv_idpcumul*W405+bv_htotalimput*X405+bv_hpartialimput*Y405</f>
        <v>1.4132119840127417E-3</v>
      </c>
      <c r="AA405" s="51">
        <f>100 * Z405 / MAX(magnitudescore)</f>
        <v>3.2866427452386437</v>
      </c>
      <c r="AC405" s="23">
        <v>1.1116399765014648</v>
      </c>
      <c r="AD405" s="23">
        <v>0.14704945683479309</v>
      </c>
      <c r="AE405" s="23">
        <v>0.27053999900817871</v>
      </c>
      <c r="AF405" s="23">
        <v>1</v>
      </c>
      <c r="AG405" s="23">
        <v>0.27053999900817871</v>
      </c>
      <c r="AH405" s="23">
        <v>3.3102002926170826E-3</v>
      </c>
      <c r="AI405" s="23">
        <v>1.1026443680748343E-3</v>
      </c>
      <c r="AJ405" s="23">
        <v>1.7801830545067787E-3</v>
      </c>
      <c r="AK405" s="76">
        <f>bv_rimputAffect*AH405+bv_ratioIDP*AI405+bv_rimputDamaged*AJ405</f>
        <v>1.9452746531344019E-3</v>
      </c>
      <c r="AL405" s="76">
        <f>100 * AK405 / MAX(intensityscore)</f>
        <v>29.5363298894884</v>
      </c>
      <c r="AN405" s="25">
        <v>0.28433001041412354</v>
      </c>
      <c r="AO405" s="25">
        <v>2.210171427577734E-3</v>
      </c>
      <c r="AP405" s="25">
        <v>13.983548766157462</v>
      </c>
      <c r="AQ405" s="25">
        <v>3.9114151149988174E-3</v>
      </c>
      <c r="AR405" s="80">
        <v>3.2027083788365674E-3</v>
      </c>
      <c r="AS405" s="80">
        <v>47.631786346435547</v>
      </c>
      <c r="AU405" s="78">
        <v>4624.1318359375</v>
      </c>
      <c r="AV405" s="78">
        <v>1.5709649324417114</v>
      </c>
      <c r="AW405" s="28">
        <v>0.19616648554801941</v>
      </c>
      <c r="AX405" s="29">
        <v>167</v>
      </c>
      <c r="AY405" s="28">
        <v>4624.1318359375</v>
      </c>
      <c r="AZ405" s="28">
        <v>9.0197620391845703</v>
      </c>
      <c r="BA405" s="28">
        <v>8.7453141808509827E-2</v>
      </c>
      <c r="BC405" s="34">
        <v>24909</v>
      </c>
      <c r="BD405" s="35">
        <v>619.37603759765625</v>
      </c>
      <c r="BE405" s="35">
        <v>3.2952353954315186</v>
      </c>
      <c r="BF405" s="33">
        <v>147</v>
      </c>
    </row>
    <row r="406" spans="1:58">
      <c r="A406" s="7">
        <v>405</v>
      </c>
      <c r="C406" s="11" t="s">
        <v>5</v>
      </c>
      <c r="D406" s="11" t="s">
        <v>9</v>
      </c>
      <c r="E406" s="11" t="s">
        <v>13</v>
      </c>
      <c r="F406" s="11" t="s">
        <v>30</v>
      </c>
      <c r="G406" s="11" t="s">
        <v>47</v>
      </c>
      <c r="H406" s="15" t="s">
        <v>434</v>
      </c>
      <c r="I406" s="11" t="s">
        <v>843</v>
      </c>
      <c r="J406" s="11">
        <v>87805000</v>
      </c>
      <c r="K406" s="11">
        <v>87805</v>
      </c>
      <c r="L406" s="12">
        <v>12252</v>
      </c>
      <c r="M406" s="12">
        <v>12785.1630859375</v>
      </c>
      <c r="N406" s="13">
        <v>56.838999999999999</v>
      </c>
      <c r="P406" s="20">
        <v>14212</v>
      </c>
      <c r="Q406" s="20">
        <v>3295</v>
      </c>
      <c r="R406" s="20">
        <v>107</v>
      </c>
      <c r="S406" s="20">
        <v>107</v>
      </c>
      <c r="T406" s="20">
        <v>795</v>
      </c>
      <c r="U406" s="20">
        <v>795</v>
      </c>
      <c r="V406" s="21">
        <v>1.0547004640102386E-3</v>
      </c>
      <c r="W406" s="21">
        <v>6.4043537713587284E-4</v>
      </c>
      <c r="X406" s="21">
        <v>1.9896723097190261E-4</v>
      </c>
      <c r="Y406" s="21">
        <v>1.4265412464737892E-3</v>
      </c>
      <c r="Z406" s="51">
        <f>bv_affected*V406+bv_idpcumul*W406+bv_htotalimput*X406+bv_hpartialimput*Y406</f>
        <v>8.9151924308971493E-4</v>
      </c>
      <c r="AA406" s="51">
        <f>100 * Z406 / MAX(magnitudescore)</f>
        <v>2.0733656986275886</v>
      </c>
      <c r="AC406" s="23">
        <v>1.1116000413894653</v>
      </c>
      <c r="AD406" s="23">
        <v>0.25772061944007874</v>
      </c>
      <c r="AE406" s="23">
        <v>0.29194998741149902</v>
      </c>
      <c r="AF406" s="23">
        <v>1</v>
      </c>
      <c r="AG406" s="23">
        <v>0.29194998741149902</v>
      </c>
      <c r="AH406" s="23">
        <v>3.3102002926170826E-3</v>
      </c>
      <c r="AI406" s="23">
        <v>1.9325076136738062E-3</v>
      </c>
      <c r="AJ406" s="23">
        <v>1.9210631726309657E-3</v>
      </c>
      <c r="AK406" s="76">
        <f>bv_rimputAffect*AH406+bv_ratioIDP*AI406+bv_rimputDamaged*AJ406</f>
        <v>2.2830566654563882E-3</v>
      </c>
      <c r="AL406" s="76">
        <f>100 * AK406 / MAX(intensityscore)</f>
        <v>34.66508686506603</v>
      </c>
      <c r="AN406" s="25">
        <v>0.26697000861167908</v>
      </c>
      <c r="AO406" s="25">
        <v>2.0752276759594679E-3</v>
      </c>
      <c r="AP406" s="25">
        <v>12.173913043478262</v>
      </c>
      <c r="AQ406" s="25">
        <v>3.4052319824695587E-3</v>
      </c>
      <c r="AR406" s="80">
        <v>2.8511767238855487E-3</v>
      </c>
      <c r="AS406" s="80">
        <v>42.4036865234375</v>
      </c>
      <c r="AU406" s="78">
        <v>3047.8408203125</v>
      </c>
      <c r="AV406" s="78">
        <v>1.0354486703872681</v>
      </c>
      <c r="AW406" s="28">
        <v>1.5128574334084988E-2</v>
      </c>
      <c r="AX406" s="29">
        <v>184</v>
      </c>
      <c r="AY406" s="28">
        <v>3047.8408203125</v>
      </c>
      <c r="AZ406" s="28">
        <v>5.9450726509094238</v>
      </c>
      <c r="BA406" s="28">
        <v>3.8497749716043472E-2</v>
      </c>
      <c r="BC406" s="34">
        <v>14212</v>
      </c>
      <c r="BD406" s="35">
        <v>146.06730651855469</v>
      </c>
      <c r="BE406" s="35">
        <v>0.7771146297454834</v>
      </c>
      <c r="BF406" s="33">
        <v>205</v>
      </c>
    </row>
    <row r="407" spans="1:58">
      <c r="A407" s="7">
        <v>406</v>
      </c>
      <c r="C407" s="11" t="s">
        <v>5</v>
      </c>
      <c r="D407" s="11" t="s">
        <v>9</v>
      </c>
      <c r="E407" s="11" t="s">
        <v>13</v>
      </c>
      <c r="F407" s="11" t="s">
        <v>30</v>
      </c>
      <c r="G407" s="11" t="s">
        <v>47</v>
      </c>
      <c r="H407" s="15" t="s">
        <v>435</v>
      </c>
      <c r="I407" s="11" t="s">
        <v>844</v>
      </c>
      <c r="J407" s="11">
        <v>87806000</v>
      </c>
      <c r="K407" s="11">
        <v>87806</v>
      </c>
      <c r="L407" s="12">
        <v>20238</v>
      </c>
      <c r="M407" s="12">
        <v>21118.685546875</v>
      </c>
      <c r="N407" s="13">
        <v>59.808999999999997</v>
      </c>
      <c r="P407" s="20">
        <v>23476</v>
      </c>
      <c r="Q407" s="20">
        <v>3650</v>
      </c>
      <c r="R407" s="20">
        <v>222</v>
      </c>
      <c r="S407" s="20">
        <v>222</v>
      </c>
      <c r="T407" s="20">
        <v>1254</v>
      </c>
      <c r="U407" s="20">
        <v>1254</v>
      </c>
      <c r="V407" s="21">
        <v>1.7422002274543047E-3</v>
      </c>
      <c r="W407" s="21">
        <v>7.0943526225164533E-4</v>
      </c>
      <c r="X407" s="21">
        <v>4.1281050653196871E-4</v>
      </c>
      <c r="Y407" s="21">
        <v>2.2501668427139521E-3</v>
      </c>
      <c r="Z407" s="51">
        <f>bv_affected*V407+bv_idpcumul*W407+bv_htotalimput*X407+bv_hpartialimput*Y407</f>
        <v>1.4054137854283908E-3</v>
      </c>
      <c r="AA407" s="51">
        <f>100 * Z407 / MAX(magnitudescore)</f>
        <v>3.2685068299668156</v>
      </c>
      <c r="AC407" s="23">
        <v>1.1116199493408203</v>
      </c>
      <c r="AD407" s="23">
        <v>0.17283272743225098</v>
      </c>
      <c r="AE407" s="23">
        <v>0.2892099916934967</v>
      </c>
      <c r="AF407" s="23">
        <v>1</v>
      </c>
      <c r="AG407" s="23">
        <v>0.2892099916934967</v>
      </c>
      <c r="AH407" s="23">
        <v>3.3102002926170826E-3</v>
      </c>
      <c r="AI407" s="23">
        <v>1.2959792511537671E-3</v>
      </c>
      <c r="AJ407" s="23">
        <v>1.9030336989089847E-3</v>
      </c>
      <c r="AK407" s="76">
        <f>bv_rimputAffect*AH407+bv_ratioIDP*AI407+bv_rimputDamaged*AJ407</f>
        <v>2.0603133162017911E-3</v>
      </c>
      <c r="AL407" s="76">
        <f>100 * AK407 / MAX(intensityscore)</f>
        <v>31.283034344270266</v>
      </c>
      <c r="AN407" s="25">
        <v>0.23785999417304993</v>
      </c>
      <c r="AO407" s="25">
        <v>1.8489479552954435E-3</v>
      </c>
      <c r="AP407" s="25">
        <v>11.584327086882453</v>
      </c>
      <c r="AQ407" s="25">
        <v>3.2403157092630863E-3</v>
      </c>
      <c r="AR407" s="80">
        <v>2.6606975704821598E-3</v>
      </c>
      <c r="AS407" s="80">
        <v>39.570816040039062</v>
      </c>
      <c r="AU407" s="78">
        <v>4046.320556640625</v>
      </c>
      <c r="AV407" s="78">
        <v>1.3746640682220459</v>
      </c>
      <c r="AW407" s="28">
        <v>0.13819658756256104</v>
      </c>
      <c r="AX407" s="29">
        <v>171</v>
      </c>
      <c r="AY407" s="28">
        <v>4046.320556640625</v>
      </c>
      <c r="AZ407" s="28">
        <v>7.8926920890808105</v>
      </c>
      <c r="BA407" s="28">
        <v>4.8355281352996826E-2</v>
      </c>
      <c r="BC407" s="34">
        <v>23476</v>
      </c>
      <c r="BD407" s="35">
        <v>270.01596069335938</v>
      </c>
      <c r="BE407" s="35">
        <v>1.4365524053573608</v>
      </c>
      <c r="BF407" s="33">
        <v>172</v>
      </c>
    </row>
    <row r="408" spans="1:58">
      <c r="A408" s="7">
        <v>407</v>
      </c>
      <c r="C408" s="11" t="s">
        <v>5</v>
      </c>
      <c r="D408" s="11" t="s">
        <v>9</v>
      </c>
      <c r="E408" s="11" t="s">
        <v>13</v>
      </c>
      <c r="F408" s="11" t="s">
        <v>30</v>
      </c>
      <c r="G408" s="11" t="s">
        <v>47</v>
      </c>
      <c r="H408" s="15" t="s">
        <v>436</v>
      </c>
      <c r="I408" s="11" t="s">
        <v>845</v>
      </c>
      <c r="J408" s="11">
        <v>87807000</v>
      </c>
      <c r="K408" s="11">
        <v>87807</v>
      </c>
      <c r="L408" s="12">
        <v>6699</v>
      </c>
      <c r="M408" s="12">
        <v>6990.51611328125</v>
      </c>
      <c r="N408" s="13">
        <v>70.281000000000006</v>
      </c>
      <c r="P408" s="20">
        <v>7771</v>
      </c>
      <c r="Q408" s="20">
        <v>1320</v>
      </c>
      <c r="R408" s="20">
        <v>62</v>
      </c>
      <c r="S408" s="20">
        <v>62</v>
      </c>
      <c r="T408" s="20">
        <v>726</v>
      </c>
      <c r="U408" s="20">
        <v>726</v>
      </c>
      <c r="V408" s="21">
        <v>5.7670118985697627E-4</v>
      </c>
      <c r="W408" s="21">
        <v>2.5656289653852582E-4</v>
      </c>
      <c r="X408" s="21">
        <v>1.1528942559380084E-4</v>
      </c>
      <c r="Y408" s="21">
        <v>1.30272819660604E-3</v>
      </c>
      <c r="Z408" s="51">
        <f>bv_affected*V408+bv_idpcumul*W408+bv_htotalimput*X408+bv_hpartialimput*Y408</f>
        <v>6.1257026602834226E-4</v>
      </c>
      <c r="AA408" s="51">
        <f>100 * Z408 / MAX(magnitudescore)</f>
        <v>1.4246267676518691</v>
      </c>
      <c r="AC408" s="23">
        <v>1.1116499900817871</v>
      </c>
      <c r="AD408" s="23">
        <v>0.1888272613286972</v>
      </c>
      <c r="AE408" s="23">
        <v>0.46645000576972961</v>
      </c>
      <c r="AF408" s="23">
        <v>1</v>
      </c>
      <c r="AG408" s="23">
        <v>0.46645000576972961</v>
      </c>
      <c r="AH408" s="23">
        <v>3.3102002926170826E-3</v>
      </c>
      <c r="AI408" s="23">
        <v>1.4159135753288865E-3</v>
      </c>
      <c r="AJ408" s="23">
        <v>3.0692925211042166E-3</v>
      </c>
      <c r="AK408" s="76">
        <f>bv_rimputAffect*AH408+bv_ratioIDP*AI408+bv_rimputDamaged*AJ408</f>
        <v>2.5717297714552842E-3</v>
      </c>
      <c r="AL408" s="76">
        <f>100 * AK408 / MAX(intensityscore)</f>
        <v>39.048192394800985</v>
      </c>
      <c r="AN408" s="25">
        <v>0.22306999564170837</v>
      </c>
      <c r="AO408" s="25">
        <v>1.7339814221486449E-3</v>
      </c>
      <c r="AP408" s="25">
        <v>8.7020648967551626</v>
      </c>
      <c r="AQ408" s="25">
        <v>2.4341023527085781E-3</v>
      </c>
      <c r="AR408" s="80">
        <v>2.1424448886516985E-3</v>
      </c>
      <c r="AS408" s="80">
        <v>31.863182067871094</v>
      </c>
      <c r="AU408" s="78">
        <v>1772.652587890625</v>
      </c>
      <c r="AV408" s="78">
        <v>0.60222655534744263</v>
      </c>
      <c r="AW408" s="28">
        <v>-0.22024010121822357</v>
      </c>
      <c r="AX408" s="29">
        <v>214</v>
      </c>
      <c r="AY408" s="28">
        <v>1772.652587890625</v>
      </c>
      <c r="AZ408" s="28">
        <v>3.4577095508575439</v>
      </c>
      <c r="BA408" s="28">
        <v>4.0798131376504898E-2</v>
      </c>
      <c r="BC408" s="34">
        <v>7771</v>
      </c>
      <c r="BD408" s="35">
        <v>70.722618103027344</v>
      </c>
      <c r="BE408" s="35">
        <v>0.37626200914382935</v>
      </c>
      <c r="BF408" s="33">
        <v>269</v>
      </c>
    </row>
    <row r="409" spans="1:58">
      <c r="A409" s="7">
        <v>408</v>
      </c>
      <c r="C409" s="11" t="s">
        <v>5</v>
      </c>
      <c r="D409" s="11" t="s">
        <v>9</v>
      </c>
      <c r="E409" s="11" t="s">
        <v>13</v>
      </c>
      <c r="F409" s="11" t="s">
        <v>30</v>
      </c>
      <c r="G409" s="11" t="s">
        <v>47</v>
      </c>
      <c r="H409" s="15" t="s">
        <v>437</v>
      </c>
      <c r="I409" s="11" t="s">
        <v>846</v>
      </c>
      <c r="J409" s="11">
        <v>87808000</v>
      </c>
      <c r="K409" s="11">
        <v>87808</v>
      </c>
      <c r="L409" s="12">
        <v>48799</v>
      </c>
      <c r="M409" s="12">
        <v>50922.5546875</v>
      </c>
      <c r="N409" s="13">
        <v>48.814</v>
      </c>
      <c r="P409" s="20">
        <v>56607</v>
      </c>
      <c r="Q409" s="20">
        <v>1806</v>
      </c>
      <c r="R409" s="20">
        <v>1767</v>
      </c>
      <c r="S409" s="20">
        <v>1767</v>
      </c>
      <c r="T409" s="20">
        <v>4957</v>
      </c>
      <c r="U409" s="20">
        <v>4957</v>
      </c>
      <c r="V409" s="21">
        <v>4.2009167373180389E-3</v>
      </c>
      <c r="W409" s="21">
        <v>3.5102467518299818E-4</v>
      </c>
      <c r="X409" s="21">
        <v>3.2857486512511969E-3</v>
      </c>
      <c r="Y409" s="21">
        <v>8.8947983458638191E-3</v>
      </c>
      <c r="Z409" s="51">
        <f>bv_affected*V409+bv_idpcumul*W409+bv_htotalimput*X409+bv_hpartialimput*Y409</f>
        <v>4.6039238890982232E-3</v>
      </c>
      <c r="AA409" s="51">
        <f>100 * Z409 / MAX(magnitudescore)</f>
        <v>10.707136099122643</v>
      </c>
      <c r="AC409" s="23">
        <v>1.1116299629211426</v>
      </c>
      <c r="AD409" s="23">
        <v>3.5465620458126068E-2</v>
      </c>
      <c r="AE409" s="23">
        <v>0.54641002416610718</v>
      </c>
      <c r="AF409" s="23">
        <v>1</v>
      </c>
      <c r="AG409" s="23">
        <v>0.54641002416610718</v>
      </c>
      <c r="AH409" s="23">
        <v>3.3102002926170826E-3</v>
      </c>
      <c r="AI409" s="23">
        <v>2.6593750226311386E-4</v>
      </c>
      <c r="AJ409" s="23">
        <v>3.5954383201897144E-3</v>
      </c>
      <c r="AK409" s="76">
        <f>bv_rimputAffect*AH409+bv_ratioIDP*AI409+bv_rimputDamaged*AJ409</f>
        <v>2.3948679298133359E-3</v>
      </c>
      <c r="AL409" s="76">
        <f>100 * AK409 / MAX(intensityscore)</f>
        <v>36.362787693114306</v>
      </c>
      <c r="AN409" s="25">
        <v>0.19358000159263611</v>
      </c>
      <c r="AO409" s="25">
        <v>1.5047480119392276E-3</v>
      </c>
      <c r="AP409" s="25">
        <v>10.597274572339808</v>
      </c>
      <c r="AQ409" s="25">
        <v>2.9642218723893166E-3</v>
      </c>
      <c r="AR409" s="80">
        <v>2.3562319860481913E-3</v>
      </c>
      <c r="AS409" s="80">
        <v>35.042697906494141</v>
      </c>
      <c r="AU409" s="78">
        <v>13644.7060546875</v>
      </c>
      <c r="AV409" s="78">
        <v>4.6355414390563965</v>
      </c>
      <c r="AW409" s="28">
        <v>0.66610044240951538</v>
      </c>
      <c r="AX409" s="29">
        <v>112</v>
      </c>
      <c r="AY409" s="28">
        <v>13644.7060546875</v>
      </c>
      <c r="AZ409" s="28">
        <v>26.615158081054687</v>
      </c>
      <c r="BA409" s="28">
        <v>0.15961885452270508</v>
      </c>
      <c r="BC409" s="34">
        <v>56607</v>
      </c>
      <c r="BD409" s="35">
        <v>1749.1007080078125</v>
      </c>
      <c r="BE409" s="35">
        <v>9.3056526184082031</v>
      </c>
      <c r="BF409" s="33">
        <v>112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18"/>
  <sheetViews>
    <sheetView workbookViewId="0"/>
  </sheetViews>
  <sheetFormatPr defaultRowHeight="15"/>
  <cols>
    <col min="1" max="1" width="8.140625" style="5" bestFit="1" customWidth="1"/>
    <col min="2" max="2" width="92.140625" bestFit="1" customWidth="1"/>
  </cols>
  <sheetData>
    <row r="1" spans="1:2" ht="23.25">
      <c r="A1" s="81" t="s">
        <v>1023</v>
      </c>
    </row>
    <row r="3" spans="1:2">
      <c r="A3" s="4" t="s">
        <v>946</v>
      </c>
      <c r="B3" s="2" t="s">
        <v>1009</v>
      </c>
    </row>
    <row r="4" spans="1:2">
      <c r="A4" s="5">
        <v>26</v>
      </c>
      <c r="B4" t="s">
        <v>1010</v>
      </c>
    </row>
    <row r="5" spans="1:2">
      <c r="A5" s="5">
        <v>27</v>
      </c>
      <c r="B5" t="s">
        <v>1011</v>
      </c>
    </row>
    <row r="6" spans="1:2">
      <c r="A6" s="5">
        <v>37</v>
      </c>
      <c r="B6" t="s">
        <v>1012</v>
      </c>
    </row>
    <row r="7" spans="1:2">
      <c r="A7" s="5">
        <v>38</v>
      </c>
      <c r="B7" t="s">
        <v>1013</v>
      </c>
    </row>
    <row r="8" spans="1:2">
      <c r="A8" s="5">
        <v>44</v>
      </c>
      <c r="B8" t="s">
        <v>1014</v>
      </c>
    </row>
    <row r="9" spans="1:2">
      <c r="A9" s="5">
        <v>45</v>
      </c>
      <c r="B9" t="s">
        <v>1015</v>
      </c>
    </row>
    <row r="10" spans="1:2">
      <c r="A10" s="5">
        <v>47</v>
      </c>
      <c r="B10" t="s">
        <v>1016</v>
      </c>
    </row>
    <row r="11" spans="1:2">
      <c r="A11" s="5">
        <v>48</v>
      </c>
      <c r="B11" t="s">
        <v>1017</v>
      </c>
    </row>
    <row r="12" spans="1:2">
      <c r="A12" s="5">
        <v>49</v>
      </c>
      <c r="B12" s="3" t="s">
        <v>1105</v>
      </c>
    </row>
    <row r="13" spans="1:2">
      <c r="A13" s="5">
        <v>50</v>
      </c>
      <c r="B13" t="s">
        <v>1018</v>
      </c>
    </row>
    <row r="14" spans="1:2">
      <c r="A14" s="5">
        <v>51</v>
      </c>
      <c r="B14" s="3" t="s">
        <v>1106</v>
      </c>
    </row>
    <row r="15" spans="1:2">
      <c r="A15" s="5">
        <v>52</v>
      </c>
      <c r="B15" t="s">
        <v>1019</v>
      </c>
    </row>
    <row r="16" spans="1:2">
      <c r="A16" s="5">
        <v>56</v>
      </c>
      <c r="B16" t="s">
        <v>1020</v>
      </c>
    </row>
    <row r="17" spans="1:2">
      <c r="A17" s="5">
        <v>57</v>
      </c>
      <c r="B17" t="s">
        <v>1021</v>
      </c>
    </row>
    <row r="18" spans="1:2">
      <c r="A18" s="5">
        <v>58</v>
      </c>
      <c r="B18" t="s">
        <v>1022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N412"/>
  <sheetViews>
    <sheetView workbookViewId="0"/>
  </sheetViews>
  <sheetFormatPr defaultRowHeight="15"/>
  <cols>
    <col min="1" max="1" width="14" style="7" customWidth="1"/>
    <col min="2" max="4" width="23.28515625" style="21" customWidth="1"/>
    <col min="5" max="5" width="25.42578125" style="21" customWidth="1"/>
    <col min="6" max="6" width="25.42578125" style="51" customWidth="1"/>
    <col min="7" max="7" width="23.28515625" style="35" customWidth="1"/>
    <col min="10" max="10" width="27.7109375" customWidth="1"/>
    <col min="11" max="11" width="9.5703125" bestFit="1" customWidth="1"/>
  </cols>
  <sheetData>
    <row r="1" spans="1:13" ht="26.25">
      <c r="A1" s="65" t="s">
        <v>982</v>
      </c>
      <c r="B1" s="28"/>
      <c r="C1" s="28"/>
      <c r="D1" s="28"/>
      <c r="E1" s="28"/>
      <c r="F1" s="28"/>
      <c r="G1" s="28"/>
    </row>
    <row r="2" spans="1:13" ht="18.75">
      <c r="A2" s="66" t="s">
        <v>981</v>
      </c>
      <c r="B2" s="28"/>
      <c r="C2" s="28"/>
      <c r="D2" s="28"/>
      <c r="E2" s="28"/>
      <c r="F2" s="28"/>
      <c r="G2" s="28"/>
      <c r="I2" s="67" t="s">
        <v>983</v>
      </c>
    </row>
    <row r="3" spans="1:13">
      <c r="A3" s="29"/>
      <c r="B3" s="28"/>
      <c r="C3" s="28"/>
      <c r="D3" s="28"/>
      <c r="E3" s="28"/>
      <c r="F3" s="28"/>
      <c r="G3" s="28"/>
    </row>
    <row r="4" spans="1:13" s="2" customFormat="1">
      <c r="A4" s="6" t="s">
        <v>950</v>
      </c>
      <c r="B4" s="18" t="s">
        <v>951</v>
      </c>
      <c r="C4" s="18" t="s">
        <v>952</v>
      </c>
      <c r="D4" s="18" t="s">
        <v>953</v>
      </c>
      <c r="E4" s="18" t="s">
        <v>954</v>
      </c>
      <c r="F4" s="61" t="s">
        <v>974</v>
      </c>
      <c r="G4" s="32" t="s">
        <v>955</v>
      </c>
    </row>
    <row r="5" spans="1:13">
      <c r="A5" s="7">
        <v>1</v>
      </c>
      <c r="B5" s="21">
        <v>1.7750761471688747E-3</v>
      </c>
      <c r="C5" s="21">
        <v>4.6045263297855854E-3</v>
      </c>
      <c r="D5" s="21">
        <v>6.1810007318854332E-3</v>
      </c>
      <c r="E5" s="21">
        <v>3.3124466426670551E-3</v>
      </c>
      <c r="F5" s="51">
        <f t="array" aca="1" ref="F5:F412" ca="1">MMULT(indicvalues,BVapprox)</f>
        <v>3.6981099786637384E-3</v>
      </c>
      <c r="G5" s="35">
        <v>3.6502451455726241E-3</v>
      </c>
      <c r="I5" s="2" t="s">
        <v>962</v>
      </c>
    </row>
    <row r="6" spans="1:13">
      <c r="A6" s="7">
        <v>2</v>
      </c>
      <c r="B6" s="21">
        <v>2.0183429587632418E-3</v>
      </c>
      <c r="C6" s="21">
        <v>5.2303844131529331E-3</v>
      </c>
      <c r="D6" s="21">
        <v>8.9423684403300285E-3</v>
      </c>
      <c r="E6" s="21">
        <v>1.6023915959522128E-3</v>
      </c>
      <c r="F6" s="51">
        <f ca="1"/>
        <v>4.0288342248702399E-3</v>
      </c>
      <c r="G6" s="35">
        <v>4.0057029997820313E-3</v>
      </c>
      <c r="J6" s="3" t="s">
        <v>956</v>
      </c>
    </row>
    <row r="7" spans="1:13">
      <c r="A7" s="7">
        <v>3</v>
      </c>
      <c r="B7" s="21">
        <v>2.8247302398085594E-3</v>
      </c>
      <c r="C7" s="21">
        <v>7.331478875130415E-3</v>
      </c>
      <c r="D7" s="21">
        <v>8.6894752457737923E-3</v>
      </c>
      <c r="E7" s="21">
        <v>6.4741643145680428E-3</v>
      </c>
      <c r="F7" s="51">
        <f ca="1"/>
        <v>5.9645630060981801E-3</v>
      </c>
      <c r="G7" s="35">
        <v>5.8708356359880786E-3</v>
      </c>
      <c r="J7" s="3"/>
    </row>
    <row r="8" spans="1:13">
      <c r="A8" s="7">
        <v>4</v>
      </c>
      <c r="B8" s="21">
        <v>2.2495132870972157E-3</v>
      </c>
      <c r="C8" s="21">
        <v>5.8473013341426849E-3</v>
      </c>
      <c r="D8" s="21">
        <v>7.1405060589313507E-3</v>
      </c>
      <c r="E8" s="21">
        <v>4.8448569141328335E-3</v>
      </c>
      <c r="F8" s="51">
        <f ca="1"/>
        <v>4.7141439606335914E-3</v>
      </c>
      <c r="G8" s="35">
        <v>4.6437814020492494E-3</v>
      </c>
      <c r="I8" s="2" t="s">
        <v>961</v>
      </c>
    </row>
    <row r="9" spans="1:13">
      <c r="A9" s="7">
        <v>5</v>
      </c>
      <c r="B9" s="21">
        <v>1.2587833916768432E-3</v>
      </c>
      <c r="C9" s="21">
        <v>2.6822483632713556E-3</v>
      </c>
      <c r="D9" s="21">
        <v>5.2438094280660152E-4</v>
      </c>
      <c r="E9" s="21">
        <v>3.434465266764164E-3</v>
      </c>
      <c r="F9" s="51">
        <f ca="1"/>
        <v>1.9563726154397353E-3</v>
      </c>
      <c r="G9" s="35">
        <v>1.9090168068381173E-3</v>
      </c>
      <c r="I9" s="2"/>
    </row>
    <row r="10" spans="1:13">
      <c r="A10" s="7">
        <v>6</v>
      </c>
      <c r="B10" s="21">
        <v>3.3602437470108271E-3</v>
      </c>
      <c r="C10" s="21">
        <v>8.7173068895936012E-3</v>
      </c>
      <c r="D10" s="21">
        <v>1.2477290583774447E-3</v>
      </c>
      <c r="E10" s="21">
        <v>7.6871728524565697E-3</v>
      </c>
      <c r="F10" s="51">
        <f ca="1"/>
        <v>5.0535267029997158E-3</v>
      </c>
      <c r="G10" s="35">
        <v>4.9261109129553303E-3</v>
      </c>
      <c r="J10" s="3" t="s">
        <v>978</v>
      </c>
    </row>
    <row r="11" spans="1:13">
      <c r="A11" s="7">
        <v>7</v>
      </c>
      <c r="B11" s="21">
        <v>5.5376230739057064E-3</v>
      </c>
      <c r="C11" s="21">
        <v>9.1509371995925903E-3</v>
      </c>
      <c r="D11" s="21">
        <v>5.0522801466286182E-3</v>
      </c>
      <c r="E11" s="21">
        <v>1.2994983233511448E-2</v>
      </c>
      <c r="F11" s="51">
        <f ca="1"/>
        <v>8.1575581842447797E-3</v>
      </c>
      <c r="G11" s="35">
        <v>8.0149260239808975E-3</v>
      </c>
      <c r="J11" s="16" t="s">
        <v>957</v>
      </c>
      <c r="K11" s="16" t="s">
        <v>958</v>
      </c>
      <c r="L11" s="16" t="s">
        <v>959</v>
      </c>
      <c r="M11" s="50" t="s">
        <v>960</v>
      </c>
    </row>
    <row r="12" spans="1:13">
      <c r="A12" s="7">
        <v>8</v>
      </c>
      <c r="B12" s="21">
        <v>1.0774093680083752E-3</v>
      </c>
      <c r="C12" s="21">
        <v>2.5838993024080992E-3</v>
      </c>
      <c r="D12" s="21">
        <v>1.4281012117862701E-3</v>
      </c>
      <c r="E12" s="21">
        <v>3.8076986093074083E-3</v>
      </c>
      <c r="F12" s="51">
        <f ca="1"/>
        <v>2.1878953497795842E-3</v>
      </c>
      <c r="G12" s="35">
        <v>2.1342828944407618E-3</v>
      </c>
      <c r="J12" s="43" t="s">
        <v>951</v>
      </c>
      <c r="K12" s="21">
        <f ca="1">_xlfn.STDEV.P(INDIRECT($J12))</f>
        <v>4.1803680288403922E-3</v>
      </c>
      <c r="L12" s="21">
        <f ca="1">AVERAGE(INDIRECT($J12))</f>
        <v>2.4509803936726871E-3</v>
      </c>
      <c r="M12" s="51">
        <f ca="1">K12/ABS(L12)</f>
        <v>1.7055901547120469</v>
      </c>
    </row>
    <row r="13" spans="1:13">
      <c r="A13" s="7">
        <v>9</v>
      </c>
      <c r="B13" s="21">
        <v>2.0783061627298594E-3</v>
      </c>
      <c r="C13" s="21">
        <v>4.8200781457126141E-3</v>
      </c>
      <c r="D13" s="21">
        <v>5.8053801767528057E-3</v>
      </c>
      <c r="E13" s="21">
        <v>2.6018675416707993E-3</v>
      </c>
      <c r="F13" s="51">
        <f ca="1"/>
        <v>3.55044905944037E-3</v>
      </c>
      <c r="G13" s="35">
        <v>3.5155264925240139E-3</v>
      </c>
      <c r="J13" s="43" t="s">
        <v>952</v>
      </c>
      <c r="K13" s="21">
        <f t="shared" ref="K13:K15" ca="1" si="0">_xlfn.STDEV.P(INDIRECT($J13))</f>
        <v>4.1129744876170745E-3</v>
      </c>
      <c r="L13" s="21">
        <f t="shared" ref="L13:L15" ca="1" si="1">AVERAGE(INDIRECT($J13))</f>
        <v>2.4509803831533109E-3</v>
      </c>
      <c r="M13" s="51">
        <f t="shared" ref="M13:M15" ca="1" si="2">K13/ABS(L13)</f>
        <v>1.6780935971121578</v>
      </c>
    </row>
    <row r="14" spans="1:13">
      <c r="A14" s="7">
        <v>10</v>
      </c>
      <c r="B14" s="21">
        <v>1.3482830254361033E-3</v>
      </c>
      <c r="C14" s="21">
        <v>3.4422187600284815E-3</v>
      </c>
      <c r="D14" s="21">
        <v>3.9756256155669689E-3</v>
      </c>
      <c r="E14" s="21">
        <v>2.5588022544980049E-3</v>
      </c>
      <c r="F14" s="51">
        <f ca="1"/>
        <v>2.6498194938067532E-3</v>
      </c>
      <c r="G14" s="35">
        <v>2.6123355634590706E-3</v>
      </c>
      <c r="J14" s="43" t="s">
        <v>953</v>
      </c>
      <c r="K14" s="21">
        <f t="shared" ca="1" si="0"/>
        <v>4.4552331621998181E-3</v>
      </c>
      <c r="L14" s="21">
        <f t="shared" ca="1" si="1"/>
        <v>2.4509803986097053E-3</v>
      </c>
      <c r="M14" s="51">
        <f t="shared" ca="1" si="2"/>
        <v>1.8177351253918659</v>
      </c>
    </row>
    <row r="15" spans="1:13">
      <c r="A15" s="7">
        <v>11</v>
      </c>
      <c r="B15" s="21">
        <v>1.8895110115408897E-3</v>
      </c>
      <c r="C15" s="21">
        <v>3.8410574197769165E-3</v>
      </c>
      <c r="D15" s="21">
        <v>2.1272758021950722E-3</v>
      </c>
      <c r="E15" s="21">
        <v>5.655921995639801E-3</v>
      </c>
      <c r="F15" s="51">
        <f ca="1"/>
        <v>3.343617365361054E-3</v>
      </c>
      <c r="G15" s="35">
        <v>3.27083029177625E-3</v>
      </c>
      <c r="J15" s="43" t="s">
        <v>954</v>
      </c>
      <c r="K15" s="21">
        <f t="shared" ca="1" si="0"/>
        <v>5.889445095909749E-3</v>
      </c>
      <c r="L15" s="21">
        <f t="shared" ca="1" si="1"/>
        <v>2.4509804008934731E-3</v>
      </c>
      <c r="M15" s="51">
        <f t="shared" ca="1" si="2"/>
        <v>2.4028935905659745</v>
      </c>
    </row>
    <row r="16" spans="1:13">
      <c r="A16" s="7">
        <v>12</v>
      </c>
      <c r="B16" s="21">
        <v>3.3997246064245701E-3</v>
      </c>
      <c r="C16" s="21">
        <v>6.4199033658951521E-4</v>
      </c>
      <c r="D16" s="21">
        <v>2.9380209161899984E-4</v>
      </c>
      <c r="E16" s="21">
        <v>7.9132663086056709E-4</v>
      </c>
      <c r="F16" s="51">
        <f ca="1"/>
        <v>1.4818513026300408E-3</v>
      </c>
      <c r="G16" s="35">
        <v>1.5448875452435094E-3</v>
      </c>
    </row>
    <row r="17" spans="1:14">
      <c r="A17" s="7">
        <v>13</v>
      </c>
      <c r="B17" s="21">
        <v>1.7891022143885493E-3</v>
      </c>
      <c r="C17" s="21">
        <v>4.5464108698070049E-3</v>
      </c>
      <c r="D17" s="21">
        <v>2.0938047673553228E-3</v>
      </c>
      <c r="E17" s="21">
        <v>7.1039958856999874E-3</v>
      </c>
      <c r="F17" s="51">
        <f ca="1"/>
        <v>3.8347411678335136E-3</v>
      </c>
      <c r="G17" s="35">
        <v>3.7319309297877265E-3</v>
      </c>
      <c r="I17" s="2" t="s">
        <v>967</v>
      </c>
    </row>
    <row r="18" spans="1:14">
      <c r="A18" s="7">
        <v>14</v>
      </c>
      <c r="B18" s="21">
        <v>2.3044301196932793E-3</v>
      </c>
      <c r="C18" s="21">
        <v>3.112379927188158E-3</v>
      </c>
      <c r="D18" s="21">
        <v>1.2272745370864868E-3</v>
      </c>
      <c r="E18" s="21">
        <v>5.0619784742593765E-3</v>
      </c>
      <c r="F18" s="51">
        <f ca="1"/>
        <v>2.9775101942377839E-3</v>
      </c>
      <c r="G18" s="35">
        <v>2.9298794122574407E-3</v>
      </c>
      <c r="I18" s="2"/>
    </row>
    <row r="19" spans="1:14" ht="15.75" thickBot="1">
      <c r="A19" s="7">
        <v>15</v>
      </c>
      <c r="B19" s="21">
        <v>3.1252144835889339E-3</v>
      </c>
      <c r="C19" s="21">
        <v>6.9703473709523678E-3</v>
      </c>
      <c r="D19" s="21">
        <v>6.8281092680990696E-3</v>
      </c>
      <c r="E19" s="21">
        <v>7.3318835347890854E-3</v>
      </c>
      <c r="F19" s="51">
        <f ca="1"/>
        <v>5.8177129388863429E-3</v>
      </c>
      <c r="G19" s="35">
        <v>5.7213792249911789E-3</v>
      </c>
      <c r="J19" s="3" t="s">
        <v>964</v>
      </c>
    </row>
    <row r="20" spans="1:14">
      <c r="A20" s="7">
        <v>16</v>
      </c>
      <c r="B20" s="21">
        <v>2.2161179222166538E-3</v>
      </c>
      <c r="C20" s="21">
        <v>5.5880174040794373E-3</v>
      </c>
      <c r="D20" s="21">
        <v>1.9394656410440803E-3</v>
      </c>
      <c r="E20" s="21">
        <v>9.0491157025098801E-3</v>
      </c>
      <c r="F20" s="51">
        <f ca="1"/>
        <v>4.6653009729496348E-3</v>
      </c>
      <c r="G20" s="35">
        <v>4.534133358538508E-3</v>
      </c>
      <c r="J20" s="54"/>
      <c r="K20" s="54" t="s">
        <v>951</v>
      </c>
      <c r="L20" s="54" t="s">
        <v>952</v>
      </c>
      <c r="M20" s="54" t="s">
        <v>953</v>
      </c>
      <c r="N20" s="54" t="s">
        <v>954</v>
      </c>
    </row>
    <row r="21" spans="1:14">
      <c r="A21" s="7">
        <v>17</v>
      </c>
      <c r="B21" s="21">
        <v>1.5047960914671421E-3</v>
      </c>
      <c r="C21" s="21">
        <v>2.482051495462656E-3</v>
      </c>
      <c r="D21" s="21">
        <v>1.0989685542881489E-3</v>
      </c>
      <c r="E21" s="21">
        <v>3.9010071195662022E-3</v>
      </c>
      <c r="F21" s="51">
        <f ca="1"/>
        <v>2.257747226974507E-3</v>
      </c>
      <c r="G21" s="35">
        <v>2.2138059511304185E-3</v>
      </c>
      <c r="J21" s="52" t="s">
        <v>951</v>
      </c>
      <c r="K21" s="55">
        <v>1</v>
      </c>
      <c r="L21" s="55"/>
      <c r="M21" s="55"/>
      <c r="N21" s="55"/>
    </row>
    <row r="22" spans="1:14">
      <c r="A22" s="7">
        <v>18</v>
      </c>
      <c r="B22" s="21">
        <v>1.5621619240846485E-4</v>
      </c>
      <c r="C22" s="21">
        <v>4.0914007695391774E-4</v>
      </c>
      <c r="D22" s="21">
        <v>2.9752109185210429E-5</v>
      </c>
      <c r="E22" s="21">
        <v>4.2527078767307103E-4</v>
      </c>
      <c r="F22" s="51">
        <f ca="1"/>
        <v>2.4825451921977172E-4</v>
      </c>
      <c r="G22" s="35">
        <v>2.4135854147993625E-4</v>
      </c>
      <c r="J22" s="52" t="s">
        <v>952</v>
      </c>
      <c r="K22" s="55">
        <v>0.28380968176952964</v>
      </c>
      <c r="L22" s="55">
        <v>1</v>
      </c>
      <c r="M22" s="55"/>
      <c r="N22" s="55"/>
    </row>
    <row r="23" spans="1:14">
      <c r="A23" s="7">
        <v>19</v>
      </c>
      <c r="B23" s="21">
        <v>1.6159656224772334E-3</v>
      </c>
      <c r="C23" s="21">
        <v>4.4704140163958073E-3</v>
      </c>
      <c r="D23" s="21">
        <v>4.6487669460475445E-3</v>
      </c>
      <c r="E23" s="21">
        <v>2.8387273196130991E-3</v>
      </c>
      <c r="F23" s="51">
        <f ca="1"/>
        <v>3.1478880495543582E-3</v>
      </c>
      <c r="G23" s="35">
        <v>3.1013102808877245E-3</v>
      </c>
      <c r="J23" s="52" t="s">
        <v>953</v>
      </c>
      <c r="K23" s="55">
        <v>0.12098503683305746</v>
      </c>
      <c r="L23" s="55">
        <v>0.77715870685891408</v>
      </c>
      <c r="M23" s="55">
        <v>1</v>
      </c>
      <c r="N23" s="55"/>
    </row>
    <row r="24" spans="1:14" ht="15.75" thickBot="1">
      <c r="A24" s="7">
        <v>20</v>
      </c>
      <c r="B24" s="21">
        <v>3.0501119908876717E-4</v>
      </c>
      <c r="C24" s="21">
        <v>7.9884356819093227E-4</v>
      </c>
      <c r="D24" s="21">
        <v>6.5082742366939783E-5</v>
      </c>
      <c r="E24" s="21">
        <v>7.3749490547925234E-4</v>
      </c>
      <c r="F24" s="51">
        <f ca="1"/>
        <v>4.6036049928596993E-4</v>
      </c>
      <c r="G24" s="35">
        <v>4.4810235970504898E-4</v>
      </c>
      <c r="J24" s="53" t="s">
        <v>954</v>
      </c>
      <c r="K24" s="56">
        <v>0.23918379419883554</v>
      </c>
      <c r="L24" s="56">
        <v>0.81081019561536893</v>
      </c>
      <c r="M24" s="56">
        <v>0.58568272201478733</v>
      </c>
      <c r="N24" s="56">
        <v>1</v>
      </c>
    </row>
    <row r="25" spans="1:14">
      <c r="A25" s="7">
        <v>21</v>
      </c>
      <c r="B25" s="21">
        <v>2.3943749256432056E-3</v>
      </c>
      <c r="C25" s="21">
        <v>4.0698261000216007E-3</v>
      </c>
      <c r="D25" s="21">
        <v>1.8873994704335928E-3</v>
      </c>
      <c r="E25" s="21">
        <v>6.5836221911013126E-3</v>
      </c>
      <c r="F25" s="51">
        <f ca="1"/>
        <v>3.750217201188938E-3</v>
      </c>
      <c r="G25" s="35">
        <v>3.6741754101750931E-3</v>
      </c>
    </row>
    <row r="26" spans="1:14" ht="15.75" thickBot="1">
      <c r="A26" s="7">
        <v>22</v>
      </c>
      <c r="B26" s="21">
        <v>2.2297727409750223E-3</v>
      </c>
      <c r="C26" s="21">
        <v>2.0701903849840164E-3</v>
      </c>
      <c r="D26" s="21">
        <v>1.3667375314980745E-3</v>
      </c>
      <c r="E26" s="21">
        <v>5.7940902188420296E-3</v>
      </c>
      <c r="F26" s="51">
        <f ca="1"/>
        <v>3.0029492463877396E-3</v>
      </c>
      <c r="G26" s="35">
        <v>2.9576115189363945E-3</v>
      </c>
      <c r="J26" s="3" t="s">
        <v>963</v>
      </c>
    </row>
    <row r="27" spans="1:14">
      <c r="A27" s="7">
        <v>23</v>
      </c>
      <c r="B27" s="21">
        <v>1.8246497493237257E-3</v>
      </c>
      <c r="C27" s="21">
        <v>4.7767343930900097E-3</v>
      </c>
      <c r="D27" s="21">
        <v>4.4051716104149818E-3</v>
      </c>
      <c r="E27" s="21">
        <v>8.0029862001538277E-3</v>
      </c>
      <c r="F27" s="51">
        <f ca="1"/>
        <v>4.6562772979454239E-3</v>
      </c>
      <c r="G27" s="35">
        <v>4.5439368991769761E-3</v>
      </c>
      <c r="J27" s="54"/>
      <c r="K27" s="54" t="s">
        <v>951</v>
      </c>
      <c r="L27" s="54" t="s">
        <v>952</v>
      </c>
      <c r="M27" s="54" t="s">
        <v>953</v>
      </c>
      <c r="N27" s="54" t="s">
        <v>954</v>
      </c>
    </row>
    <row r="28" spans="1:14">
      <c r="A28" s="7">
        <v>24</v>
      </c>
      <c r="B28" s="21">
        <v>2.2419435845222324E-4</v>
      </c>
      <c r="C28" s="21">
        <v>5.8717915089800954E-4</v>
      </c>
      <c r="D28" s="21">
        <v>2.7892601792700589E-5</v>
      </c>
      <c r="E28" s="21">
        <v>1.5790644101798534E-4</v>
      </c>
      <c r="F28" s="51">
        <f ca="1"/>
        <v>2.2664855477756523E-4</v>
      </c>
      <c r="G28" s="35">
        <v>2.2254270659961614E-4</v>
      </c>
      <c r="J28" s="52" t="s">
        <v>951</v>
      </c>
      <c r="K28" s="55">
        <v>1</v>
      </c>
      <c r="L28" s="55">
        <v>0.28380968176952964</v>
      </c>
      <c r="M28" s="55">
        <v>0.12098503683305746</v>
      </c>
      <c r="N28" s="55">
        <v>0.23918379419883554</v>
      </c>
    </row>
    <row r="29" spans="1:14">
      <c r="A29" s="7">
        <v>25</v>
      </c>
      <c r="B29" s="21">
        <v>6.473510293290019E-4</v>
      </c>
      <c r="C29" s="21">
        <v>1.6954530728980899E-3</v>
      </c>
      <c r="D29" s="21">
        <v>7.6239783084020019E-5</v>
      </c>
      <c r="E29" s="21">
        <v>1.1627656640484929E-3</v>
      </c>
      <c r="F29" s="51">
        <f ca="1"/>
        <v>8.5081777216312058E-4</v>
      </c>
      <c r="G29" s="35">
        <v>8.2986639993062156E-4</v>
      </c>
      <c r="J29" s="52" t="s">
        <v>952</v>
      </c>
      <c r="K29" s="55"/>
      <c r="L29" s="55">
        <v>1</v>
      </c>
      <c r="M29" s="55">
        <v>0.77715870685891408</v>
      </c>
      <c r="N29" s="55">
        <v>0.81081019561536893</v>
      </c>
    </row>
    <row r="30" spans="1:14">
      <c r="A30" s="7">
        <v>26</v>
      </c>
      <c r="B30" s="21">
        <v>1.870958018116653E-3</v>
      </c>
      <c r="C30" s="21">
        <v>3.9757532067596912E-3</v>
      </c>
      <c r="D30" s="21">
        <v>2.6293427217751741E-3</v>
      </c>
      <c r="E30" s="21">
        <v>5.4423892870545387E-3</v>
      </c>
      <c r="F30" s="51">
        <f ca="1"/>
        <v>3.4147322372813146E-3</v>
      </c>
      <c r="G30" s="35">
        <v>3.3434316460891262E-3</v>
      </c>
      <c r="J30" s="52" t="s">
        <v>953</v>
      </c>
      <c r="K30" s="55"/>
      <c r="L30" s="55"/>
      <c r="M30" s="55">
        <v>1</v>
      </c>
      <c r="N30" s="55">
        <v>0.58568272201478733</v>
      </c>
    </row>
    <row r="31" spans="1:14" ht="15.75" thickBot="1">
      <c r="A31" s="7">
        <v>27</v>
      </c>
      <c r="B31" s="21">
        <v>3.2334154821000993E-4</v>
      </c>
      <c r="C31" s="21">
        <v>8.4685190813615918E-4</v>
      </c>
      <c r="D31" s="21">
        <v>1.3295473763719201E-3</v>
      </c>
      <c r="E31" s="21">
        <v>2.4762602988630533E-3</v>
      </c>
      <c r="F31" s="51">
        <f ca="1"/>
        <v>1.2436329883420334E-3</v>
      </c>
      <c r="G31" s="35">
        <v>1.2110916248704267E-3</v>
      </c>
      <c r="J31" s="53" t="s">
        <v>954</v>
      </c>
      <c r="K31" s="56"/>
      <c r="L31" s="56"/>
      <c r="M31" s="56"/>
      <c r="N31" s="56">
        <v>1</v>
      </c>
    </row>
    <row r="32" spans="1:14">
      <c r="A32" s="7">
        <v>28</v>
      </c>
      <c r="B32" s="21">
        <v>2.4114437401294708E-3</v>
      </c>
      <c r="C32" s="21">
        <v>4.6321265399456024E-3</v>
      </c>
      <c r="D32" s="21">
        <v>2.0863667596131563E-3</v>
      </c>
      <c r="E32" s="21">
        <v>3.9656050503253937E-3</v>
      </c>
      <c r="F32" s="51">
        <f ca="1"/>
        <v>3.1699071720522596E-3</v>
      </c>
      <c r="G32" s="35">
        <v>3.1211472484588784E-3</v>
      </c>
    </row>
    <row r="33" spans="1:14" ht="15.75" thickBot="1">
      <c r="A33" s="7">
        <v>29</v>
      </c>
      <c r="B33" s="21">
        <v>7.1391917299479246E-4</v>
      </c>
      <c r="C33" s="21">
        <v>1.8697992200031877E-3</v>
      </c>
      <c r="D33" s="21">
        <v>5.4297602036967874E-4</v>
      </c>
      <c r="E33" s="21">
        <v>3.5457175690680742E-3</v>
      </c>
      <c r="F33" s="51">
        <f ca="1"/>
        <v>1.6730944268458247E-3</v>
      </c>
      <c r="G33" s="35">
        <v>1.6217016602216375E-3</v>
      </c>
      <c r="J33" s="3" t="s">
        <v>973</v>
      </c>
    </row>
    <row r="34" spans="1:14">
      <c r="A34" s="7">
        <v>30</v>
      </c>
      <c r="B34" s="21">
        <v>3.4560513449832797E-4</v>
      </c>
      <c r="C34" s="21">
        <v>9.0516166528686881E-4</v>
      </c>
      <c r="D34" s="21">
        <v>1.2644646631088108E-4</v>
      </c>
      <c r="E34" s="21">
        <v>1.5718869399279356E-3</v>
      </c>
      <c r="F34" s="51">
        <f ca="1"/>
        <v>7.3899962790442545E-4</v>
      </c>
      <c r="G34" s="35">
        <v>7.1573715524556926E-4</v>
      </c>
      <c r="K34" s="54" t="s">
        <v>951</v>
      </c>
      <c r="L34" s="54" t="s">
        <v>952</v>
      </c>
      <c r="M34" s="54" t="s">
        <v>953</v>
      </c>
      <c r="N34" s="54" t="s">
        <v>954</v>
      </c>
    </row>
    <row r="35" spans="1:14">
      <c r="A35" s="7">
        <v>31</v>
      </c>
      <c r="B35" s="21">
        <v>6.4430834027007222E-4</v>
      </c>
      <c r="C35" s="21">
        <v>1.6874840948730707E-3</v>
      </c>
      <c r="D35" s="21">
        <v>3.4958729520440102E-4</v>
      </c>
      <c r="E35" s="21">
        <v>2.4977929424494505E-3</v>
      </c>
      <c r="F35" s="51">
        <f ca="1"/>
        <v>1.2824280225336609E-3</v>
      </c>
      <c r="G35" s="35">
        <v>1.2448255598793922E-3</v>
      </c>
      <c r="K35" s="57">
        <f>SUM(K21:K31) - 1</f>
        <v>1.6439785128014224</v>
      </c>
      <c r="L35" s="57">
        <f t="shared" ref="L35:N35" si="3">SUM(L21:L31) - 1</f>
        <v>2.8717785842438124</v>
      </c>
      <c r="M35" s="57">
        <f t="shared" si="3"/>
        <v>2.483826465706759</v>
      </c>
      <c r="N35" s="57">
        <f t="shared" si="3"/>
        <v>2.6356767118289919</v>
      </c>
    </row>
    <row r="36" spans="1:14">
      <c r="A36" s="7">
        <v>32</v>
      </c>
      <c r="B36" s="21">
        <v>1.281640725210309E-3</v>
      </c>
      <c r="C36" s="21">
        <v>8.6842651944607496E-4</v>
      </c>
      <c r="D36" s="21">
        <v>1.64566352032125E-3</v>
      </c>
      <c r="E36" s="21">
        <v>3.5511006135493517E-3</v>
      </c>
      <c r="F36" s="51">
        <f ca="1"/>
        <v>1.9229140679585272E-3</v>
      </c>
      <c r="G36" s="35">
        <v>1.8996274310240839E-3</v>
      </c>
    </row>
    <row r="37" spans="1:14">
      <c r="A37" s="7">
        <v>33</v>
      </c>
      <c r="B37" s="21">
        <v>4.205889068543911E-3</v>
      </c>
      <c r="C37" s="21">
        <v>1.1015458032488823E-2</v>
      </c>
      <c r="D37" s="21">
        <v>1.5805808652658015E-4</v>
      </c>
      <c r="E37" s="21">
        <v>1.7495317151769996E-3</v>
      </c>
      <c r="F37" s="51">
        <f ca="1"/>
        <v>3.8314607968779322E-3</v>
      </c>
      <c r="G37" s="35">
        <v>3.7693804033180275E-3</v>
      </c>
      <c r="J37" s="3" t="s">
        <v>965</v>
      </c>
    </row>
    <row r="38" spans="1:14">
      <c r="A38" s="7">
        <v>34</v>
      </c>
      <c r="B38" s="21">
        <v>1.8191579729318619E-3</v>
      </c>
      <c r="C38" s="21">
        <v>3.1582503579556942E-3</v>
      </c>
      <c r="D38" s="21">
        <v>4.9648834392428398E-3</v>
      </c>
      <c r="E38" s="21">
        <v>4.5990254729986191E-3</v>
      </c>
      <c r="F38" s="51">
        <f ca="1"/>
        <v>3.5399562015535823E-3</v>
      </c>
      <c r="G38" s="35">
        <v>3.4928001347823757E-3</v>
      </c>
      <c r="J38" s="16" t="s">
        <v>957</v>
      </c>
      <c r="K38" s="50" t="s">
        <v>966</v>
      </c>
    </row>
    <row r="39" spans="1:14">
      <c r="A39" s="7">
        <v>35</v>
      </c>
      <c r="B39" s="21">
        <v>1.3686171732842922E-3</v>
      </c>
      <c r="C39" s="21">
        <v>2.4385135620832443E-3</v>
      </c>
      <c r="D39" s="21">
        <v>1.0152907343581319E-3</v>
      </c>
      <c r="E39" s="21">
        <v>2.7723347302526236E-3</v>
      </c>
      <c r="F39" s="51">
        <f ca="1"/>
        <v>1.872808760983716E-3</v>
      </c>
      <c r="G39" s="35">
        <v>1.8405459373232879E-3</v>
      </c>
      <c r="J39" s="19" t="s">
        <v>951</v>
      </c>
      <c r="K39" s="58">
        <v>1.6439785128014224</v>
      </c>
      <c r="L39" s="57"/>
    </row>
    <row r="40" spans="1:14">
      <c r="A40" s="7">
        <v>36</v>
      </c>
      <c r="B40" s="21">
        <v>1.8891398794949055E-3</v>
      </c>
      <c r="C40" s="21">
        <v>4.92464704439044E-3</v>
      </c>
      <c r="D40" s="21">
        <v>9.6898898482322693E-3</v>
      </c>
      <c r="E40" s="21">
        <v>5.3293426753953099E-4</v>
      </c>
      <c r="F40" s="51">
        <f ca="1"/>
        <v>3.8020130313176259E-3</v>
      </c>
      <c r="G40" s="35">
        <v>3.7947716755893598E-3</v>
      </c>
      <c r="J40" s="19" t="s">
        <v>952</v>
      </c>
      <c r="K40" s="58">
        <v>2.8717785842438124</v>
      </c>
      <c r="L40" s="57"/>
    </row>
    <row r="41" spans="1:14">
      <c r="A41" s="7">
        <v>37</v>
      </c>
      <c r="B41" s="21">
        <v>2.3681782186031342E-3</v>
      </c>
      <c r="C41" s="21">
        <v>6.1512896791100502E-3</v>
      </c>
      <c r="D41" s="21">
        <v>8.953525684773922E-3</v>
      </c>
      <c r="E41" s="21">
        <v>3.7054184358566999E-3</v>
      </c>
      <c r="F41" s="51">
        <f ca="1"/>
        <v>4.8944509271009289E-3</v>
      </c>
      <c r="G41" s="35">
        <v>4.8409235635799488E-3</v>
      </c>
      <c r="J41" s="19" t="s">
        <v>953</v>
      </c>
      <c r="K41" s="58">
        <v>2.483826465706759</v>
      </c>
      <c r="L41" s="57"/>
    </row>
    <row r="42" spans="1:14">
      <c r="A42" s="7">
        <v>38</v>
      </c>
      <c r="B42" s="21">
        <v>2.1742621902376413E-3</v>
      </c>
      <c r="C42" s="21">
        <v>5.6694569066166878E-3</v>
      </c>
      <c r="D42" s="21">
        <v>8.3417473360896111E-3</v>
      </c>
      <c r="E42" s="21">
        <v>3.3285962417721748E-3</v>
      </c>
      <c r="F42" s="51">
        <f ca="1"/>
        <v>4.5042920886605329E-3</v>
      </c>
      <c r="G42" s="35">
        <v>4.4560298007388834E-3</v>
      </c>
      <c r="J42" s="19" t="s">
        <v>954</v>
      </c>
      <c r="K42" s="58">
        <v>2.6356767118289919</v>
      </c>
      <c r="L42" s="57"/>
    </row>
    <row r="43" spans="1:14">
      <c r="A43" s="7">
        <v>39</v>
      </c>
      <c r="B43" s="21">
        <v>3.2642877195030451E-3</v>
      </c>
      <c r="C43" s="21">
        <v>8.4992293268442154E-3</v>
      </c>
      <c r="D43" s="21">
        <v>1.0043196380138397E-2</v>
      </c>
      <c r="E43" s="21">
        <v>7.3659769259393215E-3</v>
      </c>
      <c r="F43" s="51">
        <f ca="1"/>
        <v>6.865585986773508E-3</v>
      </c>
      <c r="G43" s="35">
        <v>6.7584217190118819E-3</v>
      </c>
    </row>
    <row r="44" spans="1:14">
      <c r="A44" s="7">
        <v>40</v>
      </c>
      <c r="B44" s="21">
        <v>1.9861350301653147E-3</v>
      </c>
      <c r="C44" s="21">
        <v>4.6939346939325333E-3</v>
      </c>
      <c r="D44" s="21">
        <v>7.5310026295483112E-3</v>
      </c>
      <c r="E44" s="21">
        <v>2.1532697137445211E-3</v>
      </c>
      <c r="F44" s="51">
        <f ca="1"/>
        <v>3.7600900810379092E-3</v>
      </c>
      <c r="G44" s="35">
        <v>3.7334130033767916E-3</v>
      </c>
      <c r="I44" s="2" t="s">
        <v>972</v>
      </c>
    </row>
    <row r="45" spans="1:14">
      <c r="A45" s="7">
        <v>41</v>
      </c>
      <c r="B45" s="21">
        <v>2.5975673925131559E-3</v>
      </c>
      <c r="C45" s="21">
        <v>6.4453650265932083E-3</v>
      </c>
      <c r="D45" s="21">
        <v>1.2849192135035992E-2</v>
      </c>
      <c r="E45" s="21">
        <v>5.3652306087315083E-4</v>
      </c>
      <c r="F45" s="51">
        <f ca="1"/>
        <v>5.0083040458164634E-3</v>
      </c>
      <c r="G45" s="35">
        <v>5.0041673760511003E-3</v>
      </c>
    </row>
    <row r="46" spans="1:14">
      <c r="A46" s="7">
        <v>42</v>
      </c>
      <c r="B46" s="21">
        <v>2.7035421226173639E-3</v>
      </c>
      <c r="C46" s="21">
        <v>6.5590692684054375E-3</v>
      </c>
      <c r="D46" s="21">
        <v>7.5105479918420315E-3</v>
      </c>
      <c r="E46" s="21">
        <v>5.6523331440985203E-3</v>
      </c>
      <c r="F46" s="51">
        <f ca="1"/>
        <v>5.2941553555258137E-3</v>
      </c>
      <c r="G46" s="35">
        <v>5.2158260541129752E-3</v>
      </c>
      <c r="J46" s="16" t="s">
        <v>957</v>
      </c>
      <c r="K46" s="50" t="s">
        <v>969</v>
      </c>
    </row>
    <row r="47" spans="1:14">
      <c r="A47" s="7">
        <v>43</v>
      </c>
      <c r="B47" s="21">
        <v>2.7957132551819086E-3</v>
      </c>
      <c r="C47" s="21">
        <v>6.8933782167732716E-3</v>
      </c>
      <c r="D47" s="21">
        <v>7.943812757730484E-3</v>
      </c>
      <c r="E47" s="21">
        <v>6.1691179871559143E-3</v>
      </c>
      <c r="F47" s="51">
        <f ca="1"/>
        <v>5.6246563684576962E-3</v>
      </c>
      <c r="G47" s="35">
        <v>5.5383989622471066E-3</v>
      </c>
      <c r="J47" s="19" t="s">
        <v>951</v>
      </c>
      <c r="K47" s="58">
        <f ca="1" xml:space="preserve"> M12 / K39</f>
        <v>1.0374771576580009</v>
      </c>
    </row>
    <row r="48" spans="1:14">
      <c r="A48" s="7">
        <v>44</v>
      </c>
      <c r="B48" s="21">
        <v>3.2244359608739614E-3</v>
      </c>
      <c r="C48" s="21">
        <v>7.3342001996934414E-3</v>
      </c>
      <c r="D48" s="21">
        <v>1.1647950857877731E-2</v>
      </c>
      <c r="E48" s="21">
        <v>2.2250453475862741E-3</v>
      </c>
      <c r="F48" s="51">
        <f ca="1"/>
        <v>5.5687482479947958E-3</v>
      </c>
      <c r="G48" s="35">
        <v>5.5443848119048544E-3</v>
      </c>
      <c r="J48" s="19" t="s">
        <v>952</v>
      </c>
      <c r="K48" s="58">
        <f t="shared" ref="K48:K50" ca="1" si="4" xml:space="preserve"> M13 / K40</f>
        <v>0.58433947739533965</v>
      </c>
    </row>
    <row r="49" spans="1:12">
      <c r="A49" s="7">
        <v>45</v>
      </c>
      <c r="B49" s="21">
        <v>2.812262624502182E-3</v>
      </c>
      <c r="C49" s="21">
        <v>7.2045582346618176E-3</v>
      </c>
      <c r="D49" s="21">
        <v>1.4827707782387733E-2</v>
      </c>
      <c r="E49" s="21">
        <v>1.5072888345457613E-4</v>
      </c>
      <c r="F49" s="51">
        <f ca="1"/>
        <v>5.5480914544280887E-3</v>
      </c>
      <c r="G49" s="35">
        <v>5.547896973734672E-3</v>
      </c>
      <c r="J49" s="19" t="s">
        <v>953</v>
      </c>
      <c r="K49" s="58">
        <f t="shared" ca="1" si="4"/>
        <v>0.7318285518286558</v>
      </c>
    </row>
    <row r="50" spans="1:12">
      <c r="A50" s="7">
        <v>46</v>
      </c>
      <c r="B50" s="21">
        <v>3.0851399060338736E-3</v>
      </c>
      <c r="C50" s="21">
        <v>6.8916291929781437E-3</v>
      </c>
      <c r="D50" s="21">
        <v>7.7857552096247673E-3</v>
      </c>
      <c r="E50" s="21">
        <v>6.3180522993206978E-3</v>
      </c>
      <c r="F50" s="51">
        <f ca="1"/>
        <v>5.7224600790647161E-3</v>
      </c>
      <c r="G50" s="35">
        <v>5.6409111196235569E-3</v>
      </c>
      <c r="J50" s="19" t="s">
        <v>954</v>
      </c>
      <c r="K50" s="58">
        <f t="shared" ca="1" si="4"/>
        <v>0.91167994154279997</v>
      </c>
    </row>
    <row r="51" spans="1:12">
      <c r="A51" s="7">
        <v>47</v>
      </c>
      <c r="B51" s="21">
        <v>3.2300760503858328E-3</v>
      </c>
      <c r="C51" s="21">
        <v>6.2059066258370876E-3</v>
      </c>
      <c r="D51" s="21">
        <v>3.8454600144177675E-3</v>
      </c>
      <c r="E51" s="21">
        <v>2.0384287927299738E-3</v>
      </c>
      <c r="F51" s="51">
        <f ca="1"/>
        <v>3.5678218774989248E-3</v>
      </c>
      <c r="G51" s="35">
        <v>3.5464502980046579E-3</v>
      </c>
      <c r="J51" s="68" t="s">
        <v>968</v>
      </c>
      <c r="K51" s="69">
        <f ca="1">SUM(K47:K50)</f>
        <v>3.2653251284247964</v>
      </c>
    </row>
    <row r="52" spans="1:12">
      <c r="A52" s="7">
        <v>48</v>
      </c>
      <c r="B52" s="21">
        <v>2.1195681765675545E-3</v>
      </c>
      <c r="C52" s="21">
        <v>4.964880645275116E-3</v>
      </c>
      <c r="D52" s="21">
        <v>7.8787300735712051E-3</v>
      </c>
      <c r="E52" s="21">
        <v>1.1878871591761708E-3</v>
      </c>
      <c r="F52" s="51">
        <f ca="1"/>
        <v>3.6593697027866492E-3</v>
      </c>
      <c r="G52" s="35">
        <v>3.6454559702650369E-3</v>
      </c>
    </row>
    <row r="53" spans="1:12">
      <c r="A53" s="7">
        <v>49</v>
      </c>
      <c r="B53" s="21">
        <v>1.1591686867177486E-2</v>
      </c>
      <c r="C53" s="21">
        <v>2.0595196634531021E-2</v>
      </c>
      <c r="D53" s="21">
        <v>2.5270698592066765E-2</v>
      </c>
      <c r="E53" s="21">
        <v>1.4455617405474186E-2</v>
      </c>
      <c r="F53" s="51">
        <f ca="1"/>
        <v>1.7068258067796584E-2</v>
      </c>
      <c r="G53" s="35">
        <v>1.6941419987342533E-2</v>
      </c>
      <c r="I53" s="2" t="s">
        <v>970</v>
      </c>
    </row>
    <row r="54" spans="1:12">
      <c r="A54" s="7">
        <v>50</v>
      </c>
      <c r="B54" s="21">
        <v>1.8388984026387334E-3</v>
      </c>
      <c r="C54" s="21">
        <v>4.8163849860429764E-3</v>
      </c>
      <c r="D54" s="21">
        <v>9.3384431675076485E-3</v>
      </c>
      <c r="E54" s="21">
        <v>6.5495289163663983E-4</v>
      </c>
      <c r="F54" s="51">
        <f ca="1"/>
        <v>3.7219772149015263E-3</v>
      </c>
      <c r="G54" s="35">
        <v>3.7127222937873932E-3</v>
      </c>
    </row>
    <row r="55" spans="1:12">
      <c r="A55" s="7">
        <v>51</v>
      </c>
      <c r="B55" s="21">
        <v>2.1623882930725813E-3</v>
      </c>
      <c r="C55" s="21">
        <v>5.587045568972826E-3</v>
      </c>
      <c r="D55" s="21">
        <v>6.8801753222942352E-3</v>
      </c>
      <c r="E55" s="21">
        <v>4.5739039778709412E-3</v>
      </c>
      <c r="F55" s="51">
        <f ca="1"/>
        <v>4.5058928048352445E-3</v>
      </c>
      <c r="G55" s="35">
        <v>4.439784481296687E-3</v>
      </c>
      <c r="J55" s="16" t="s">
        <v>957</v>
      </c>
      <c r="K55" s="50" t="s">
        <v>984</v>
      </c>
      <c r="L55" s="59" t="s">
        <v>971</v>
      </c>
    </row>
    <row r="56" spans="1:12">
      <c r="A56" s="7">
        <v>52</v>
      </c>
      <c r="B56" s="21">
        <v>3.5659593995660543E-3</v>
      </c>
      <c r="C56" s="21">
        <v>9.3342242762446404E-3</v>
      </c>
      <c r="D56" s="21">
        <v>1.0956213809549809E-2</v>
      </c>
      <c r="E56" s="21">
        <v>8.160891942679882E-3</v>
      </c>
      <c r="F56" s="51">
        <f ca="1"/>
        <v>7.5374266771829086E-3</v>
      </c>
      <c r="G56" s="35">
        <v>7.4182347129367228E-3</v>
      </c>
      <c r="J56" s="19" t="s">
        <v>951</v>
      </c>
      <c r="K56" s="58">
        <f ca="1">K47/K$51</f>
        <v>0.31772553018586647</v>
      </c>
      <c r="L56" s="60">
        <v>0.34</v>
      </c>
    </row>
    <row r="57" spans="1:12">
      <c r="A57" s="7">
        <v>53</v>
      </c>
      <c r="B57" s="21">
        <v>3.5063670948147774E-3</v>
      </c>
      <c r="C57" s="21">
        <v>9.0990420430898666E-3</v>
      </c>
      <c r="D57" s="21">
        <v>1.5649609267711639E-2</v>
      </c>
      <c r="E57" s="21">
        <v>3.1599232461303473E-3</v>
      </c>
      <c r="F57" s="51">
        <f ca="1"/>
        <v>7.1320232598434362E-3</v>
      </c>
      <c r="G57" s="35">
        <v>7.0870458175040993E-3</v>
      </c>
      <c r="J57" s="19" t="s">
        <v>952</v>
      </c>
      <c r="K57" s="58">
        <f t="shared" ref="K57:K59" ca="1" si="5">K48/K$51</f>
        <v>0.1789529233424994</v>
      </c>
      <c r="L57" s="60">
        <v>0.17</v>
      </c>
    </row>
    <row r="58" spans="1:12">
      <c r="A58" s="7">
        <v>54</v>
      </c>
      <c r="B58" s="21">
        <v>2.7817615773528814E-3</v>
      </c>
      <c r="C58" s="21">
        <v>5.7668343652039766E-4</v>
      </c>
      <c r="D58" s="21">
        <v>3.7190136936260387E-5</v>
      </c>
      <c r="E58" s="21">
        <v>4.2347639100626111E-4</v>
      </c>
      <c r="F58" s="51">
        <f ca="1"/>
        <v>1.1136057160963495E-3</v>
      </c>
      <c r="G58" s="35">
        <v>1.167050578056683E-3</v>
      </c>
      <c r="J58" s="19" t="s">
        <v>953</v>
      </c>
      <c r="K58" s="58">
        <f t="shared" ca="1" si="5"/>
        <v>0.22412118948219173</v>
      </c>
      <c r="L58" s="60">
        <v>0.23</v>
      </c>
    </row>
    <row r="59" spans="1:12">
      <c r="A59" s="7">
        <v>55</v>
      </c>
      <c r="B59" s="21">
        <v>2.039790153503418E-3</v>
      </c>
      <c r="C59" s="21">
        <v>3.6577705759555101E-3</v>
      </c>
      <c r="D59" s="21">
        <v>2.3783091455698013E-3</v>
      </c>
      <c r="E59" s="21">
        <v>5.0458288751542568E-3</v>
      </c>
      <c r="F59" s="51">
        <f ca="1"/>
        <v>3.2444888433853835E-3</v>
      </c>
      <c r="G59" s="35">
        <v>3.185893430143675E-3</v>
      </c>
      <c r="J59" s="19" t="s">
        <v>954</v>
      </c>
      <c r="K59" s="58">
        <f t="shared" ca="1" si="5"/>
        <v>0.2792003569894424</v>
      </c>
      <c r="L59" s="60">
        <v>0.26</v>
      </c>
    </row>
    <row r="60" spans="1:12">
      <c r="A60" s="7">
        <v>56</v>
      </c>
      <c r="B60" s="21">
        <v>1.9456894369795918E-3</v>
      </c>
      <c r="C60" s="21">
        <v>1.364448107779026E-3</v>
      </c>
      <c r="D60" s="21">
        <v>2.6590947527438402E-4</v>
      </c>
      <c r="E60" s="21">
        <v>1.6921111382544041E-3</v>
      </c>
      <c r="F60" s="51">
        <f ca="1"/>
        <v>1.394401167337101E-3</v>
      </c>
      <c r="G60" s="35">
        <v>1.4020565575502998E-3</v>
      </c>
    </row>
    <row r="61" spans="1:12">
      <c r="A61" s="7">
        <v>57</v>
      </c>
      <c r="B61" s="21">
        <v>2.2058766335248947E-3</v>
      </c>
      <c r="C61" s="21">
        <v>5.5781048722565174E-3</v>
      </c>
      <c r="D61" s="21">
        <v>6.0433973558247089E-3</v>
      </c>
      <c r="E61" s="21">
        <v>5.3634359501302242E-3</v>
      </c>
      <c r="F61" s="51">
        <f ca="1"/>
        <v>4.5510081323799885E-3</v>
      </c>
      <c r="G61" s="35">
        <v>4.4744082281867863E-3</v>
      </c>
      <c r="I61" s="2" t="s">
        <v>975</v>
      </c>
    </row>
    <row r="62" spans="1:12">
      <c r="A62" s="7">
        <v>58</v>
      </c>
      <c r="B62" s="21">
        <v>2.1924441680312157E-3</v>
      </c>
      <c r="C62" s="21">
        <v>5.7345693930983543E-3</v>
      </c>
      <c r="D62" s="21">
        <v>4.0946342051029205E-3</v>
      </c>
      <c r="E62" s="21">
        <v>7.5579769909381866E-3</v>
      </c>
      <c r="F62" s="51">
        <f ca="1"/>
        <v>4.7506976052260706E-3</v>
      </c>
      <c r="G62" s="35">
        <v>4.6401100596640335E-3</v>
      </c>
    </row>
    <row r="63" spans="1:12">
      <c r="A63" s="7">
        <v>59</v>
      </c>
      <c r="B63" s="21">
        <v>3.8491522427648306E-3</v>
      </c>
      <c r="C63" s="21">
        <v>3.5127736628055573E-3</v>
      </c>
      <c r="D63" s="21">
        <v>8.8326574768871069E-4</v>
      </c>
      <c r="E63" s="21">
        <v>3.8274370599538088E-3</v>
      </c>
      <c r="F63" s="51">
        <f ca="1"/>
        <v>3.1181754165927633E-3</v>
      </c>
      <c r="G63" s="35">
        <v>3.1174541150894219E-3</v>
      </c>
      <c r="J63" s="3" t="s">
        <v>976</v>
      </c>
    </row>
    <row r="64" spans="1:12">
      <c r="A64" s="7">
        <v>60</v>
      </c>
      <c r="B64" s="21">
        <v>3.0775703489780426E-3</v>
      </c>
      <c r="C64" s="21">
        <v>8.0556860193610191E-3</v>
      </c>
      <c r="D64" s="21">
        <v>6.422736681997776E-3</v>
      </c>
      <c r="E64" s="21">
        <v>9.9696386605501175E-3</v>
      </c>
      <c r="F64" s="51">
        <f ca="1"/>
        <v>6.6424092914888939E-3</v>
      </c>
      <c r="G64" s="35">
        <v>6.4965239540387652E-3</v>
      </c>
      <c r="J64" s="3" t="s">
        <v>977</v>
      </c>
    </row>
    <row r="65" spans="1:11">
      <c r="A65" s="7">
        <v>61</v>
      </c>
      <c r="B65" s="21">
        <v>1.4385990798473358E-3</v>
      </c>
      <c r="C65" s="21">
        <v>3.7551478017121553E-3</v>
      </c>
      <c r="D65" s="21">
        <v>3.7431872915476561E-3</v>
      </c>
      <c r="E65" s="21">
        <v>3.4685586579144001E-3</v>
      </c>
      <c r="F65" s="51">
        <f ca="1"/>
        <v>2.9364247358337507E-3</v>
      </c>
      <c r="G65" s="35">
        <v>2.8850039394411452E-3</v>
      </c>
    </row>
    <row r="66" spans="1:11">
      <c r="A66" s="7">
        <v>62</v>
      </c>
      <c r="B66" s="21">
        <v>9.9681515712291002E-4</v>
      </c>
      <c r="C66" s="21">
        <v>2.5481360498815775E-3</v>
      </c>
      <c r="D66" s="21">
        <v>2.2314081434160471E-3</v>
      </c>
      <c r="E66" s="21">
        <v>2.4654937442392111E-3</v>
      </c>
      <c r="F66" s="51">
        <f ca="1"/>
        <v>1.9611826003643803E-3</v>
      </c>
      <c r="G66" s="35">
        <v>1.9247938408995975E-3</v>
      </c>
      <c r="I66" s="2" t="s">
        <v>979</v>
      </c>
    </row>
    <row r="67" spans="1:11">
      <c r="A67" s="7">
        <v>63</v>
      </c>
      <c r="B67" s="21">
        <v>4.077947698533535E-3</v>
      </c>
      <c r="C67" s="21">
        <v>1.3160509988665581E-3</v>
      </c>
      <c r="D67" s="21">
        <v>2.1756229398306459E-4</v>
      </c>
      <c r="E67" s="21">
        <v>6.4059777650982141E-4</v>
      </c>
      <c r="F67" s="51">
        <f ca="1"/>
        <v>1.7587947161039322E-3</v>
      </c>
      <c r="G67" s="35">
        <v>1.8312014258936458E-3</v>
      </c>
    </row>
    <row r="68" spans="1:11">
      <c r="A68" s="7">
        <v>64</v>
      </c>
      <c r="B68" s="21">
        <v>4.039357416331768E-3</v>
      </c>
      <c r="C68" s="21">
        <v>8.8568618521094322E-3</v>
      </c>
      <c r="D68" s="21">
        <v>7.0884400047361851E-3</v>
      </c>
      <c r="E68" s="21">
        <v>8.6005181074142456E-3</v>
      </c>
      <c r="F68" s="51">
        <f ca="1"/>
        <v>6.8583056281087164E-3</v>
      </c>
      <c r="G68" s="35">
        <v>6.7439043313199075E-3</v>
      </c>
      <c r="J68" s="3" t="s">
        <v>980</v>
      </c>
    </row>
    <row r="69" spans="1:11">
      <c r="A69" s="7">
        <v>65</v>
      </c>
      <c r="B69" s="21">
        <v>4.6456693671643734E-3</v>
      </c>
      <c r="C69" s="21">
        <v>1.2003061361610889E-2</v>
      </c>
      <c r="D69" s="21">
        <v>1.421778928488493E-2</v>
      </c>
      <c r="E69" s="21">
        <v>8.1052659079432487E-3</v>
      </c>
      <c r="F69" s="51">
        <f ca="1"/>
        <v>9.0735316637978927E-3</v>
      </c>
      <c r="G69" s="35">
        <v>8.9526371411279993E-3</v>
      </c>
      <c r="J69" s="63"/>
      <c r="K69" s="32" t="s">
        <v>955</v>
      </c>
    </row>
    <row r="70" spans="1:11">
      <c r="A70" s="7">
        <v>66</v>
      </c>
      <c r="B70" s="21">
        <v>2.9400556813925505E-3</v>
      </c>
      <c r="C70" s="21">
        <v>7.5425603426992893E-3</v>
      </c>
      <c r="D70" s="21">
        <v>7.8564165160059929E-3</v>
      </c>
      <c r="E70" s="21">
        <v>7.5561823323369026E-3</v>
      </c>
      <c r="F70" s="51">
        <f ca="1"/>
        <v>6.1543721922602389E-3</v>
      </c>
      <c r="G70" s="35">
        <v>6.0453133695970249E-3</v>
      </c>
      <c r="J70" s="61" t="s">
        <v>974</v>
      </c>
      <c r="K70" s="64">
        <f ca="1">CORREL(magnitudescore_Excelapprox,magnitudescore_STATA)</f>
        <v>0.99942153576006354</v>
      </c>
    </row>
    <row r="71" spans="1:11">
      <c r="A71" s="7">
        <v>67</v>
      </c>
      <c r="B71" s="21">
        <v>3.2126361038535833E-3</v>
      </c>
      <c r="C71" s="21">
        <v>1.1508400784805417E-3</v>
      </c>
      <c r="D71" s="21">
        <v>2.6349211111664772E-3</v>
      </c>
      <c r="E71" s="21">
        <v>5.0565949641168118E-3</v>
      </c>
      <c r="F71" s="51">
        <f ca="1"/>
        <v>3.2290274784937405E-3</v>
      </c>
      <c r="G71" s="35">
        <v>3.2304719934412012E-3</v>
      </c>
    </row>
    <row r="72" spans="1:11">
      <c r="A72" s="7">
        <v>68</v>
      </c>
      <c r="B72" s="21">
        <v>2.4987913202494383E-3</v>
      </c>
      <c r="C72" s="21">
        <v>6.4121284522116184E-3</v>
      </c>
      <c r="D72" s="21">
        <v>1.0320262517780066E-3</v>
      </c>
      <c r="E72" s="21">
        <v>4.3424274772405624E-3</v>
      </c>
      <c r="F72" s="51">
        <f ca="1"/>
        <v>3.3851051813926425E-3</v>
      </c>
      <c r="G72" s="35">
        <v>3.309100166636447E-3</v>
      </c>
    </row>
    <row r="73" spans="1:11">
      <c r="A73" s="7">
        <v>69</v>
      </c>
      <c r="B73" s="21">
        <v>4.906004760414362E-3</v>
      </c>
      <c r="C73" s="21">
        <v>6.6216550767421722E-3</v>
      </c>
      <c r="D73" s="21">
        <v>1.4745888765901327E-3</v>
      </c>
      <c r="E73" s="21">
        <v>3.3339792862534523E-3</v>
      </c>
      <c r="F73" s="51">
        <f ca="1"/>
        <v>4.0050623168817112E-3</v>
      </c>
      <c r="G73" s="35">
        <v>3.9973904002929793E-3</v>
      </c>
    </row>
    <row r="74" spans="1:11">
      <c r="A74" s="7">
        <v>70</v>
      </c>
      <c r="B74" s="21">
        <v>3.1663279514759779E-3</v>
      </c>
      <c r="C74" s="21">
        <v>8.0834804102778435E-3</v>
      </c>
      <c r="D74" s="21">
        <v>1.1145884171128273E-2</v>
      </c>
      <c r="E74" s="21">
        <v>5.4675107821822166E-3</v>
      </c>
      <c r="F74" s="51">
        <f ca="1"/>
        <v>6.4771454578189816E-3</v>
      </c>
      <c r="G74" s="35">
        <v>6.3993016606079447E-3</v>
      </c>
    </row>
    <row r="75" spans="1:11">
      <c r="A75" s="7">
        <v>71</v>
      </c>
      <c r="B75" s="21">
        <v>1.0033458238467574E-4</v>
      </c>
      <c r="C75" s="21">
        <v>2.6278258883394301E-4</v>
      </c>
      <c r="D75" s="21">
        <v>4.0909151721280068E-5</v>
      </c>
      <c r="E75" s="21">
        <v>7.1775655669625849E-5</v>
      </c>
      <c r="F75" s="51">
        <f ca="1"/>
        <v>1.081129672900843E-4</v>
      </c>
      <c r="G75" s="35">
        <v>1.0631175319779704E-4</v>
      </c>
    </row>
    <row r="76" spans="1:11">
      <c r="A76" s="7">
        <v>72</v>
      </c>
      <c r="B76" s="21">
        <v>1.4842393284197897E-4</v>
      </c>
      <c r="C76" s="21">
        <v>3.8873165613040328E-4</v>
      </c>
      <c r="D76" s="21">
        <v>2.8450455283746123E-4</v>
      </c>
      <c r="E76" s="21">
        <v>9.2411157675087452E-4</v>
      </c>
      <c r="F76" s="51">
        <f ca="1"/>
        <v>4.3849851993674768E-4</v>
      </c>
      <c r="G76" s="35">
        <v>4.2571512325078502E-4</v>
      </c>
    </row>
    <row r="77" spans="1:11">
      <c r="A77" s="7">
        <v>73</v>
      </c>
      <c r="B77" s="21">
        <v>2.1298835054039955E-3</v>
      </c>
      <c r="C77" s="21">
        <v>5.5782990530133247E-3</v>
      </c>
      <c r="D77" s="21">
        <v>1.3574400509241968E-4</v>
      </c>
      <c r="E77" s="21">
        <v>2.1712137095164508E-4</v>
      </c>
      <c r="F77" s="51">
        <f ca="1"/>
        <v>1.7660147609701729E-3</v>
      </c>
      <c r="G77" s="35">
        <v>1.7432758454845433E-3</v>
      </c>
    </row>
    <row r="78" spans="1:11">
      <c r="A78" s="7">
        <v>74</v>
      </c>
      <c r="B78" s="21">
        <v>4.6776547096669674E-3</v>
      </c>
      <c r="C78" s="21">
        <v>3.2750642858445644E-3</v>
      </c>
      <c r="D78" s="21">
        <v>9.9669559858739376E-4</v>
      </c>
      <c r="E78" s="21">
        <v>4.6743899583816528E-3</v>
      </c>
      <c r="F78" s="51">
        <f ca="1"/>
        <v>3.6007645989369467E-3</v>
      </c>
      <c r="G78" s="35">
        <v>3.6120739680551095E-3</v>
      </c>
    </row>
    <row r="79" spans="1:11">
      <c r="A79" s="7">
        <v>75</v>
      </c>
      <c r="B79" s="21">
        <v>5.1223328337073326E-3</v>
      </c>
      <c r="C79" s="21">
        <v>5.9816082939505577E-3</v>
      </c>
      <c r="D79" s="21">
        <v>4.4293450191617012E-3</v>
      </c>
      <c r="E79" s="21">
        <v>9.373900480568409E-3</v>
      </c>
      <c r="F79" s="51">
        <f ca="1"/>
        <v>6.3078286407500742E-3</v>
      </c>
      <c r="G79" s="35">
        <v>6.2410188470696888E-3</v>
      </c>
    </row>
    <row r="80" spans="1:11">
      <c r="A80" s="7">
        <v>76</v>
      </c>
      <c r="B80" s="21">
        <v>9.9280767608433962E-4</v>
      </c>
      <c r="C80" s="21">
        <v>2.6002260856330395E-3</v>
      </c>
      <c r="D80" s="21">
        <v>4.63017204310745E-4</v>
      </c>
      <c r="E80" s="21">
        <v>5.2037351997569203E-4</v>
      </c>
      <c r="F80" s="51">
        <f ca="1"/>
        <v>1.0298188437578605E-3</v>
      </c>
      <c r="G80" s="35">
        <v>1.0145403963554523E-3</v>
      </c>
    </row>
    <row r="81" spans="1:7">
      <c r="A81" s="7">
        <v>77</v>
      </c>
      <c r="B81" s="21">
        <v>2.0364506635814905E-3</v>
      </c>
      <c r="C81" s="21">
        <v>5.319403950124979E-3</v>
      </c>
      <c r="D81" s="21">
        <v>7.5905066914856434E-3</v>
      </c>
      <c r="E81" s="21">
        <v>3.2029887661337852E-3</v>
      </c>
      <c r="F81" s="51">
        <f ca="1"/>
        <v>4.1944242495043169E-3</v>
      </c>
      <c r="G81" s="35">
        <v>4.1476097426955457E-3</v>
      </c>
    </row>
    <row r="82" spans="1:7">
      <c r="A82" s="7">
        <v>78</v>
      </c>
      <c r="B82" s="21">
        <v>4.8311991122318432E-5</v>
      </c>
      <c r="C82" s="21">
        <v>1.265321479877457E-4</v>
      </c>
      <c r="D82" s="21">
        <v>1.0227287566522136E-4</v>
      </c>
      <c r="E82" s="21">
        <v>1.435513113392517E-4</v>
      </c>
      <c r="F82" s="51">
        <f ca="1"/>
        <v>1.0099434669096172E-4</v>
      </c>
      <c r="G82" s="35">
        <v>9.8872419354540227E-5</v>
      </c>
    </row>
    <row r="83" spans="1:7">
      <c r="A83" s="7">
        <v>79</v>
      </c>
      <c r="B83" s="21">
        <v>2.6025394909083843E-3</v>
      </c>
      <c r="C83" s="21">
        <v>3.9339644717983902E-4</v>
      </c>
      <c r="D83" s="21">
        <v>2.975210954900831E-4</v>
      </c>
      <c r="E83" s="21">
        <v>3.9476613164879382E-4</v>
      </c>
      <c r="F83" s="51">
        <f ca="1"/>
        <v>1.0741923105348735E-3</v>
      </c>
      <c r="G83" s="35">
        <v>1.1265348181477293E-3</v>
      </c>
    </row>
    <row r="84" spans="1:7">
      <c r="A84" s="7">
        <v>80</v>
      </c>
      <c r="B84" s="21">
        <v>4.0007673669606447E-4</v>
      </c>
      <c r="C84" s="21">
        <v>1.0478261392563581E-3</v>
      </c>
      <c r="D84" s="21">
        <v>6.7128194496035576E-4</v>
      </c>
      <c r="E84" s="21">
        <v>6.1009308410575613E-5</v>
      </c>
      <c r="F84" s="51">
        <f ca="1"/>
        <v>4.8210847272674433E-4</v>
      </c>
      <c r="G84" s="35">
        <v>4.7872503626146469E-4</v>
      </c>
    </row>
    <row r="85" spans="1:7">
      <c r="A85" s="7">
        <v>81</v>
      </c>
      <c r="B85" s="21">
        <v>1.6167077701538801E-3</v>
      </c>
      <c r="C85" s="21">
        <v>3.9883868885226548E-4</v>
      </c>
      <c r="D85" s="21">
        <v>1.6363660688512027E-4</v>
      </c>
      <c r="E85" s="21">
        <v>3.4093437716364861E-4</v>
      </c>
      <c r="F85" s="51">
        <f ca="1"/>
        <v>7.1690611353194069E-4</v>
      </c>
      <c r="G85" s="35">
        <v>7.4619191038668325E-4</v>
      </c>
    </row>
    <row r="86" spans="1:7">
      <c r="A86" s="7">
        <v>82</v>
      </c>
      <c r="B86" s="21">
        <v>1.6455762088298798E-3</v>
      </c>
      <c r="C86" s="21">
        <v>2.8474594000726938E-4</v>
      </c>
      <c r="D86" s="21">
        <v>9.1115834948141128E-5</v>
      </c>
      <c r="E86" s="21">
        <v>2.1712137095164508E-4</v>
      </c>
      <c r="F86" s="51">
        <f ca="1"/>
        <v>6.5483904537490733E-4</v>
      </c>
      <c r="G86" s="35">
        <v>6.8772315093978888E-4</v>
      </c>
    </row>
    <row r="87" spans="1:7">
      <c r="A87" s="7">
        <v>83</v>
      </c>
      <c r="B87" s="21">
        <v>5.7069002650678158E-4</v>
      </c>
      <c r="C87" s="21">
        <v>1.494673197157681E-3</v>
      </c>
      <c r="D87" s="21">
        <v>0</v>
      </c>
      <c r="E87" s="21">
        <v>0</v>
      </c>
      <c r="F87" s="51">
        <f ca="1"/>
        <v>4.4879892931670034E-4</v>
      </c>
      <c r="G87" s="35">
        <v>4.4338954905650228E-4</v>
      </c>
    </row>
    <row r="88" spans="1:7">
      <c r="A88" s="7">
        <v>84</v>
      </c>
      <c r="B88" s="21">
        <v>5.9119481593370438E-3</v>
      </c>
      <c r="C88" s="21">
        <v>1.3832433149218559E-2</v>
      </c>
      <c r="D88" s="21">
        <v>1.3362416066229343E-2</v>
      </c>
      <c r="E88" s="21">
        <v>1.4866532757878304E-2</v>
      </c>
      <c r="F88" s="51">
        <f ca="1"/>
        <v>1.1499273048663208E-2</v>
      </c>
      <c r="G88" s="35">
        <v>1.1296802310389074E-2</v>
      </c>
    </row>
    <row r="89" spans="1:7">
      <c r="A89" s="7">
        <v>85</v>
      </c>
      <c r="B89" s="21">
        <v>3.3966818591579795E-4</v>
      </c>
      <c r="C89" s="21">
        <v>8.8961236178874969E-4</v>
      </c>
      <c r="D89" s="21">
        <v>1.134299163823016E-4</v>
      </c>
      <c r="E89" s="21">
        <v>1.9217932131141424E-3</v>
      </c>
      <c r="F89" s="51">
        <f ca="1"/>
        <v>8.2910738618491341E-4</v>
      </c>
      <c r="G89" s="35">
        <v>8.0137894876125494E-4</v>
      </c>
    </row>
    <row r="90" spans="1:7">
      <c r="A90" s="7">
        <v>86</v>
      </c>
      <c r="B90" s="21">
        <v>5.2686790004372597E-3</v>
      </c>
      <c r="C90" s="21">
        <v>4.7396104782819748E-3</v>
      </c>
      <c r="D90" s="21">
        <v>3.5144679713994265E-4</v>
      </c>
      <c r="E90" s="21">
        <v>3.1437738798558712E-3</v>
      </c>
      <c r="F90" s="51">
        <f ca="1"/>
        <v>3.4786704431509245E-3</v>
      </c>
      <c r="G90" s="35">
        <v>3.5039702677282904E-3</v>
      </c>
    </row>
    <row r="91" spans="1:7">
      <c r="A91" s="7">
        <v>87</v>
      </c>
      <c r="B91" s="21">
        <v>2.4972327519208193E-3</v>
      </c>
      <c r="C91" s="21">
        <v>7.5618023984134197E-3</v>
      </c>
      <c r="D91" s="21">
        <v>7.4491845443844795E-3</v>
      </c>
      <c r="E91" s="21">
        <v>4.8340903595089912E-3</v>
      </c>
      <c r="F91" s="51">
        <f ca="1"/>
        <v>5.1658410998898976E-3</v>
      </c>
      <c r="G91" s="35">
        <v>5.0802850444281976E-3</v>
      </c>
    </row>
    <row r="92" spans="1:7">
      <c r="A92" s="7">
        <v>88</v>
      </c>
      <c r="B92" s="21">
        <v>2.4061005096882582E-3</v>
      </c>
      <c r="C92" s="21">
        <v>4.8916046507656574E-3</v>
      </c>
      <c r="D92" s="21">
        <v>3.5795506555587053E-3</v>
      </c>
      <c r="E92" s="21">
        <v>3.3644840586930513E-3</v>
      </c>
      <c r="F92" s="51">
        <f ca="1"/>
        <v>3.3814648132194296E-3</v>
      </c>
      <c r="G92" s="35">
        <v>3.3396663198597461E-3</v>
      </c>
    </row>
    <row r="93" spans="1:7">
      <c r="A93" s="7">
        <v>89</v>
      </c>
      <c r="B93" s="21">
        <v>1.6245000006165355E-4</v>
      </c>
      <c r="C93" s="21">
        <v>4.2546680197119713E-4</v>
      </c>
      <c r="D93" s="21">
        <v>5.3925698011880741E-5</v>
      </c>
      <c r="E93" s="21">
        <v>6.8186876887921244E-5</v>
      </c>
      <c r="F93" s="51">
        <f ca="1"/>
        <v>1.5887673234739588E-4</v>
      </c>
      <c r="G93" s="35">
        <v>1.5655602850463992E-4</v>
      </c>
    </row>
    <row r="94" spans="1:7">
      <c r="A94" s="7">
        <v>90</v>
      </c>
      <c r="B94" s="21">
        <v>1.2497295392677188E-4</v>
      </c>
      <c r="C94" s="21">
        <v>3.2731203828006983E-4</v>
      </c>
      <c r="D94" s="21">
        <v>5.3925698011880741E-5</v>
      </c>
      <c r="E94" s="21">
        <v>7.4646685970947146E-4</v>
      </c>
      <c r="F94" s="51">
        <f ca="1"/>
        <v>3.1878024943444067E-4</v>
      </c>
      <c r="G94" s="35">
        <v>3.0809343889058209E-4</v>
      </c>
    </row>
    <row r="95" spans="1:7">
      <c r="A95" s="7">
        <v>91</v>
      </c>
      <c r="B95" s="21">
        <v>1.0875763837248087E-3</v>
      </c>
      <c r="C95" s="21">
        <v>2.7716567274183035E-3</v>
      </c>
      <c r="D95" s="21">
        <v>3.1481450423598289E-3</v>
      </c>
      <c r="E95" s="21">
        <v>2.5247088633477688E-3</v>
      </c>
      <c r="F95" s="51">
        <f ca="1"/>
        <v>2.2520124845072588E-3</v>
      </c>
      <c r="G95" s="35">
        <v>2.2158117270173498E-3</v>
      </c>
    </row>
    <row r="96" spans="1:7">
      <c r="A96" s="7">
        <v>92</v>
      </c>
      <c r="B96" s="21">
        <v>2.6330407126806676E-4</v>
      </c>
      <c r="C96" s="21">
        <v>6.8960996577516198E-4</v>
      </c>
      <c r="D96" s="21">
        <v>5.5785203585401177E-6</v>
      </c>
      <c r="E96" s="21">
        <v>0</v>
      </c>
      <c r="F96" s="51">
        <f ca="1"/>
        <v>2.0831640960363652E-4</v>
      </c>
      <c r="G96" s="35">
        <v>2.0583055430886503E-4</v>
      </c>
    </row>
    <row r="97" spans="1:7">
      <c r="A97" s="7">
        <v>93</v>
      </c>
      <c r="B97" s="21">
        <v>3.479724982753396E-3</v>
      </c>
      <c r="C97" s="21">
        <v>8.9167263358831406E-3</v>
      </c>
      <c r="D97" s="21">
        <v>1.1238859035074711E-2</v>
      </c>
      <c r="E97" s="21">
        <v>7.0501640439033508E-3</v>
      </c>
      <c r="F97" s="51">
        <f ca="1"/>
        <v>7.1885464827532372E-3</v>
      </c>
      <c r="G97" s="35">
        <v>7.0873896159850307E-3</v>
      </c>
    </row>
    <row r="98" spans="1:7">
      <c r="A98" s="7">
        <v>94</v>
      </c>
      <c r="B98" s="21">
        <v>2.5603128597140312E-4</v>
      </c>
      <c r="C98" s="21">
        <v>6.7056209081783891E-4</v>
      </c>
      <c r="D98" s="21">
        <v>0</v>
      </c>
      <c r="E98" s="21">
        <v>0</v>
      </c>
      <c r="F98" s="51">
        <f ca="1"/>
        <v>2.0134672251394411E-4</v>
      </c>
      <c r="G98" s="35">
        <v>1.9891988749505985E-4</v>
      </c>
    </row>
    <row r="99" spans="1:7">
      <c r="A99" s="7">
        <v>95</v>
      </c>
      <c r="B99" s="21">
        <v>9.9072982266079634E-5</v>
      </c>
      <c r="C99" s="21">
        <v>2.5947837275452912E-4</v>
      </c>
      <c r="D99" s="21">
        <v>1.2272744788788259E-4</v>
      </c>
      <c r="E99" s="21">
        <v>4.3603710946626961E-4</v>
      </c>
      <c r="F99" s="51">
        <f ca="1"/>
        <v>2.2715996739253584E-4</v>
      </c>
      <c r="G99" s="35">
        <v>2.208324631308872E-4</v>
      </c>
    </row>
    <row r="100" spans="1:7">
      <c r="A100" s="7">
        <v>96</v>
      </c>
      <c r="B100" s="21">
        <v>1.7583041917532682E-3</v>
      </c>
      <c r="C100" s="21">
        <v>3.7809985224157572E-3</v>
      </c>
      <c r="D100" s="21">
        <v>8.553731458960101E-5</v>
      </c>
      <c r="E100" s="21">
        <v>4.6654178731841967E-5</v>
      </c>
      <c r="F100" s="51">
        <f ca="1"/>
        <v>1.2674754583407223E-3</v>
      </c>
      <c r="G100" s="35">
        <v>1.2608259632272483E-3</v>
      </c>
    </row>
    <row r="101" spans="1:7">
      <c r="A101" s="7">
        <v>97</v>
      </c>
      <c r="B101" s="21">
        <v>2.8622071258723736E-3</v>
      </c>
      <c r="C101" s="21">
        <v>7.4963010847568512E-3</v>
      </c>
      <c r="D101" s="21">
        <v>1.7293413111474365E-4</v>
      </c>
      <c r="E101" s="21">
        <v>1.2829898623749614E-3</v>
      </c>
      <c r="F101" s="51">
        <f ca="1"/>
        <v>2.6478507006987835E-3</v>
      </c>
      <c r="G101" s="35">
        <v>2.6045314759123696E-3</v>
      </c>
    </row>
    <row r="102" spans="1:7">
      <c r="A102" s="7">
        <v>98</v>
      </c>
      <c r="B102" s="21">
        <v>4.2523458250798285E-4</v>
      </c>
      <c r="C102" s="21">
        <v>1.1137161636725068E-3</v>
      </c>
      <c r="D102" s="21">
        <v>2.4173588826670311E-5</v>
      </c>
      <c r="E102" s="21">
        <v>3.2299045415129513E-5</v>
      </c>
      <c r="F102" s="51">
        <f ca="1"/>
        <v>3.4884636493591221E-4</v>
      </c>
      <c r="G102" s="35">
        <v>3.4444337597632516E-4</v>
      </c>
    </row>
    <row r="103" spans="1:7">
      <c r="A103" s="7">
        <v>99</v>
      </c>
      <c r="B103" s="21">
        <v>1.4315488806460053E-4</v>
      </c>
      <c r="C103" s="21">
        <v>3.749316674657166E-4</v>
      </c>
      <c r="D103" s="21">
        <v>9.2975342340650968E-6</v>
      </c>
      <c r="E103" s="21">
        <v>3.9476610254496336E-5</v>
      </c>
      <c r="F103" s="51">
        <f ca="1"/>
        <v>1.2568473876326997E-4</v>
      </c>
      <c r="G103" s="35">
        <v>1.2383675699556402E-4</v>
      </c>
    </row>
    <row r="104" spans="1:7">
      <c r="A104" s="7">
        <v>100</v>
      </c>
      <c r="B104" s="21">
        <v>1.1243113316595554E-2</v>
      </c>
      <c r="C104" s="21">
        <v>2.1958673372864723E-2</v>
      </c>
      <c r="D104" s="21">
        <v>1.0480180382728577E-2</v>
      </c>
      <c r="E104" s="21">
        <v>3.3329028636217117E-2</v>
      </c>
      <c r="F104" s="51">
        <f ca="1"/>
        <v>1.9156100118960569E-2</v>
      </c>
      <c r="G104" s="35">
        <v>1.8734694576552871E-2</v>
      </c>
    </row>
    <row r="105" spans="1:7">
      <c r="A105" s="7">
        <v>101</v>
      </c>
      <c r="B105" s="21">
        <v>9.3284447211772203E-4</v>
      </c>
      <c r="C105" s="21">
        <v>2.4431785568594933E-3</v>
      </c>
      <c r="D105" s="21">
        <v>7.214886718429625E-4</v>
      </c>
      <c r="E105" s="21">
        <v>7.8953226329758763E-4</v>
      </c>
      <c r="F105" s="51">
        <f ca="1"/>
        <v>1.1157410385810133E-3</v>
      </c>
      <c r="G105" s="35">
        <v>1.0980295521680115E-3</v>
      </c>
    </row>
    <row r="106" spans="1:7">
      <c r="A106" s="7">
        <v>102</v>
      </c>
      <c r="B106" s="21">
        <v>5.6846369261620566E-5</v>
      </c>
      <c r="C106" s="21">
        <v>1.4888422447256744E-4</v>
      </c>
      <c r="D106" s="21">
        <v>0</v>
      </c>
      <c r="E106" s="21">
        <v>0</v>
      </c>
      <c r="F106" s="51">
        <f ca="1"/>
        <v>4.4704810021736776E-5</v>
      </c>
      <c r="G106" s="35">
        <v>4.4165982318484925E-5</v>
      </c>
    </row>
    <row r="107" spans="1:7">
      <c r="A107" s="7">
        <v>103</v>
      </c>
      <c r="B107" s="21">
        <v>5.1035569049417973E-4</v>
      </c>
      <c r="C107" s="21">
        <v>1.3366538332775235E-3</v>
      </c>
      <c r="D107" s="21">
        <v>8.3677805378101766E-5</v>
      </c>
      <c r="E107" s="21">
        <v>1.4534570800606161E-4</v>
      </c>
      <c r="F107" s="51">
        <f ca="1"/>
        <v>4.6068568614438302E-4</v>
      </c>
      <c r="G107" s="35">
        <v>4.5412807439787299E-4</v>
      </c>
    </row>
    <row r="108" spans="1:7">
      <c r="A108" s="7">
        <v>104</v>
      </c>
      <c r="B108" s="21">
        <v>4.4107143767178059E-3</v>
      </c>
      <c r="C108" s="21">
        <v>3.4002356696873903E-3</v>
      </c>
      <c r="D108" s="21">
        <v>6.8429851671680808E-4</v>
      </c>
      <c r="E108" s="21">
        <v>3.8041097577661276E-3</v>
      </c>
      <c r="F108" s="51">
        <f ca="1"/>
        <v>3.2253532769078832E-3</v>
      </c>
      <c r="G108" s="35">
        <v>3.239360494329446E-3</v>
      </c>
    </row>
    <row r="109" spans="1:7">
      <c r="A109" s="7">
        <v>105</v>
      </c>
      <c r="B109" s="21">
        <v>6.9020842202007771E-3</v>
      </c>
      <c r="C109" s="21">
        <v>5.3985109552741051E-3</v>
      </c>
      <c r="D109" s="21">
        <v>1.4002086827531457E-3</v>
      </c>
      <c r="E109" s="21">
        <v>9.4833588227629662E-3</v>
      </c>
      <c r="F109" s="51">
        <f ca="1"/>
        <v>6.1206212896699301E-3</v>
      </c>
      <c r="G109" s="35">
        <v>6.0967441821678479E-3</v>
      </c>
    </row>
    <row r="110" spans="1:7">
      <c r="A110" s="7">
        <v>106</v>
      </c>
      <c r="B110" s="21">
        <v>4.9276748904958367E-4</v>
      </c>
      <c r="C110" s="21">
        <v>1.2905891053378582E-3</v>
      </c>
      <c r="D110" s="21">
        <v>0</v>
      </c>
      <c r="E110" s="21">
        <v>0</v>
      </c>
      <c r="F110" s="51">
        <f ca="1"/>
        <v>3.8751950495082775E-4</v>
      </c>
      <c r="G110" s="35">
        <v>3.828487270256352E-4</v>
      </c>
    </row>
    <row r="111" spans="1:7">
      <c r="A111" s="7">
        <v>107</v>
      </c>
      <c r="B111" s="21">
        <v>1.8886946782004088E-4</v>
      </c>
      <c r="C111" s="21">
        <v>4.9466104246675968E-4</v>
      </c>
      <c r="D111" s="21">
        <v>4.0909151721280068E-5</v>
      </c>
      <c r="E111" s="21">
        <v>2.1173819550313056E-4</v>
      </c>
      <c r="F111" s="51">
        <f ca="1"/>
        <v>2.1681567892937496E-4</v>
      </c>
      <c r="G111" s="35">
        <v>2.1237563070923833E-4</v>
      </c>
    </row>
    <row r="112" spans="1:7">
      <c r="A112" s="7">
        <v>108</v>
      </c>
      <c r="B112" s="21">
        <v>9.5733441412448883E-4</v>
      </c>
      <c r="C112" s="21">
        <v>2.5073192082345486E-3</v>
      </c>
      <c r="D112" s="21">
        <v>0</v>
      </c>
      <c r="E112" s="21">
        <v>0</v>
      </c>
      <c r="F112" s="51">
        <f ca="1"/>
        <v>7.5286168635925249E-4</v>
      </c>
      <c r="G112" s="35">
        <v>7.4378743355017003E-4</v>
      </c>
    </row>
    <row r="113" spans="1:7">
      <c r="A113" s="7">
        <v>109</v>
      </c>
      <c r="B113" s="21">
        <v>2.8423184994608164E-4</v>
      </c>
      <c r="C113" s="21">
        <v>7.4442109325900674E-4</v>
      </c>
      <c r="D113" s="21">
        <v>6.8801753513980657E-5</v>
      </c>
      <c r="E113" s="21">
        <v>1.5611205890309066E-4</v>
      </c>
      <c r="F113" s="51">
        <f ca="1"/>
        <v>2.8253051946846078E-4</v>
      </c>
      <c r="G113" s="35">
        <v>2.7795138535576918E-4</v>
      </c>
    </row>
    <row r="114" spans="1:7">
      <c r="A114" s="7">
        <v>110</v>
      </c>
      <c r="B114" s="21">
        <v>3.9933461812324822E-4</v>
      </c>
      <c r="C114" s="21">
        <v>1.0458824690431356E-3</v>
      </c>
      <c r="D114" s="21">
        <v>0</v>
      </c>
      <c r="E114" s="21">
        <v>0</v>
      </c>
      <c r="F114" s="51">
        <f ca="1"/>
        <v>3.1404252857271983E-4</v>
      </c>
      <c r="G114" s="35">
        <v>3.1025737028421939E-4</v>
      </c>
    </row>
    <row r="115" spans="1:7">
      <c r="A115" s="7">
        <v>111</v>
      </c>
      <c r="B115" s="21">
        <v>3.6363865365274251E-4</v>
      </c>
      <c r="C115" s="21">
        <v>9.5239252550527453E-4</v>
      </c>
      <c r="D115" s="21">
        <v>0</v>
      </c>
      <c r="E115" s="21">
        <v>0</v>
      </c>
      <c r="F115" s="51">
        <f ca="1"/>
        <v>2.859707106366071E-4</v>
      </c>
      <c r="G115" s="35">
        <v>2.8252390196828366E-4</v>
      </c>
    </row>
    <row r="116" spans="1:7">
      <c r="A116" s="7">
        <v>112</v>
      </c>
      <c r="B116" s="21">
        <v>1.6000100004021078E-4</v>
      </c>
      <c r="C116" s="21">
        <v>4.1905272519215941E-4</v>
      </c>
      <c r="D116" s="21">
        <v>5.020668322686106E-5</v>
      </c>
      <c r="E116" s="21">
        <v>1.7405596736352891E-4</v>
      </c>
      <c r="F116" s="51">
        <f ca="1"/>
        <v>1.8567598256462249E-4</v>
      </c>
      <c r="G116" s="35">
        <v>1.8201061409976038E-4</v>
      </c>
    </row>
    <row r="117" spans="1:7">
      <c r="A117" s="7">
        <v>113</v>
      </c>
      <c r="B117" s="21">
        <v>1.2467610940802842E-4</v>
      </c>
      <c r="C117" s="21">
        <v>3.265345876570791E-4</v>
      </c>
      <c r="D117" s="21">
        <v>1.6735561075620353E-5</v>
      </c>
      <c r="E117" s="21">
        <v>1.2560740287881345E-5</v>
      </c>
      <c r="F117" s="51">
        <f ca="1"/>
        <v>1.053048590241969E-4</v>
      </c>
      <c r="G117" s="35">
        <v>1.0399133741750564E-4</v>
      </c>
    </row>
    <row r="118" spans="1:7">
      <c r="A118" s="7">
        <v>114</v>
      </c>
      <c r="B118" s="21">
        <v>3.9100060239434242E-3</v>
      </c>
      <c r="C118" s="21">
        <v>4.7135655768215656E-3</v>
      </c>
      <c r="D118" s="21">
        <v>2.3504167329519987E-3</v>
      </c>
      <c r="E118" s="21">
        <v>7.1919211186468601E-3</v>
      </c>
      <c r="F118" s="51">
        <f ca="1"/>
        <v>4.620580214060312E-3</v>
      </c>
      <c r="G118" s="35">
        <v>4.5654053266799225E-3</v>
      </c>
    </row>
    <row r="119" spans="1:7">
      <c r="A119" s="7">
        <v>115</v>
      </c>
      <c r="B119" s="21">
        <v>6.1521721363533288E-5</v>
      </c>
      <c r="C119" s="21">
        <v>1.6112926823552698E-4</v>
      </c>
      <c r="D119" s="21">
        <v>0</v>
      </c>
      <c r="E119" s="21">
        <v>7.1775657488615252E-6</v>
      </c>
      <c r="F119" s="51">
        <f ca="1"/>
        <v>5.0385554044358379E-5</v>
      </c>
      <c r="G119" s="35">
        <v>4.9710120917655327E-5</v>
      </c>
    </row>
    <row r="120" spans="1:7">
      <c r="A120" s="7">
        <v>116</v>
      </c>
      <c r="B120" s="21">
        <v>1.8834997899830341E-4</v>
      </c>
      <c r="C120" s="21">
        <v>4.9330049660056829E-4</v>
      </c>
      <c r="D120" s="21">
        <v>4.8347177653340623E-5</v>
      </c>
      <c r="E120" s="21">
        <v>1.7585036403033882E-4</v>
      </c>
      <c r="F120" s="51">
        <f ca="1"/>
        <v>2.0805427426847869E-4</v>
      </c>
      <c r="G120" s="35">
        <v>2.0409381751834732E-4</v>
      </c>
    </row>
    <row r="121" spans="1:7">
      <c r="A121" s="7">
        <v>117</v>
      </c>
      <c r="B121" s="21">
        <v>1.9361902377568185E-4</v>
      </c>
      <c r="C121" s="21">
        <v>5.0710042705759406E-4</v>
      </c>
      <c r="D121" s="21">
        <v>3.533063136273995E-5</v>
      </c>
      <c r="E121" s="21">
        <v>1.6867279191501439E-4</v>
      </c>
      <c r="F121" s="51">
        <f ca="1"/>
        <v>2.0727665767663681E-4</v>
      </c>
      <c r="G121" s="35">
        <v>2.0333541004122698E-4</v>
      </c>
    </row>
    <row r="122" spans="1:7">
      <c r="A122" s="7">
        <v>118</v>
      </c>
      <c r="B122" s="21">
        <v>2.1202360221650451E-4</v>
      </c>
      <c r="C122" s="21">
        <v>5.5530318059027195E-4</v>
      </c>
      <c r="D122" s="21">
        <v>9.2975342340650968E-6</v>
      </c>
      <c r="E122" s="21">
        <v>3.0325216357596219E-4</v>
      </c>
      <c r="F122" s="51">
        <f ca="1"/>
        <v>2.5349032569419269E-4</v>
      </c>
      <c r="G122" s="35">
        <v>2.4759792831386193E-4</v>
      </c>
    </row>
    <row r="123" spans="1:7">
      <c r="A123" s="7">
        <v>119</v>
      </c>
      <c r="B123" s="21">
        <v>1.044459268450737E-2</v>
      </c>
      <c r="C123" s="21">
        <v>1.1862729676067829E-2</v>
      </c>
      <c r="D123" s="21">
        <v>6.3706701621413231E-3</v>
      </c>
      <c r="E123" s="21">
        <v>1.7509670928120613E-2</v>
      </c>
      <c r="F123" s="51">
        <f ca="1"/>
        <v>1.1757892451051442E-2</v>
      </c>
      <c r="G123" s="35">
        <v>1.1641800274331626E-2</v>
      </c>
    </row>
    <row r="124" spans="1:7">
      <c r="A124" s="7">
        <v>120</v>
      </c>
      <c r="B124" s="21">
        <v>1.0285036405548453E-3</v>
      </c>
      <c r="C124" s="21">
        <v>2.6937159709632397E-3</v>
      </c>
      <c r="D124" s="21">
        <v>7.6239783084020019E-5</v>
      </c>
      <c r="E124" s="21">
        <v>1.6508401313330978E-4</v>
      </c>
      <c r="F124" s="51">
        <f ca="1"/>
        <v>8.7200867842235775E-4</v>
      </c>
      <c r="G124" s="35">
        <v>8.6027269900687032E-4</v>
      </c>
    </row>
    <row r="125" spans="1:7">
      <c r="A125" s="7">
        <v>121</v>
      </c>
      <c r="B125" s="21">
        <v>2.9536364309024066E-5</v>
      </c>
      <c r="C125" s="21">
        <v>7.7357595728244632E-5</v>
      </c>
      <c r="D125" s="21">
        <v>7.4380272963026073E-6</v>
      </c>
      <c r="E125" s="21">
        <v>8.4336395957507193E-5</v>
      </c>
      <c r="F125" s="51">
        <f ca="1"/>
        <v>4.8441596291751523E-5</v>
      </c>
      <c r="G125" s="35">
        <v>4.709045298114669E-5</v>
      </c>
    </row>
    <row r="126" spans="1:7">
      <c r="A126" s="7">
        <v>122</v>
      </c>
      <c r="B126" s="21">
        <v>8.9795738458633423E-3</v>
      </c>
      <c r="C126" s="21">
        <v>2.5963387452065945E-3</v>
      </c>
      <c r="D126" s="21">
        <v>3.5516580101102591E-4</v>
      </c>
      <c r="E126" s="21">
        <v>2.3596247192472219E-3</v>
      </c>
      <c r="F126" s="51">
        <f ca="1"/>
        <v>4.0560705152231109E-3</v>
      </c>
      <c r="G126" s="35">
        <v>4.2069154675368646E-3</v>
      </c>
    </row>
    <row r="127" spans="1:7">
      <c r="A127" s="7">
        <v>123</v>
      </c>
      <c r="B127" s="21">
        <v>3.8078162469901145E-4</v>
      </c>
      <c r="C127" s="21">
        <v>9.9729106295853853E-4</v>
      </c>
      <c r="D127" s="21">
        <v>9.2975342340650968E-6</v>
      </c>
      <c r="E127" s="21">
        <v>1.435513149772305E-5</v>
      </c>
      <c r="F127" s="51">
        <f ca="1"/>
        <v>3.0554392700289288E-4</v>
      </c>
      <c r="G127" s="35">
        <v>3.0176657357749135E-4</v>
      </c>
    </row>
    <row r="128" spans="1:7">
      <c r="A128" s="7">
        <v>124</v>
      </c>
      <c r="B128" s="21">
        <v>5.2705343114212155E-4</v>
      </c>
      <c r="C128" s="21">
        <v>1.4017663197591901E-3</v>
      </c>
      <c r="D128" s="21">
        <v>9.4834846095182002E-5</v>
      </c>
      <c r="E128" s="21">
        <v>7.1596220368519425E-4</v>
      </c>
      <c r="F128" s="51">
        <f ca="1"/>
        <v>6.3945991298094138E-4</v>
      </c>
      <c r="G128" s="35">
        <v>6.2515537306640921E-4</v>
      </c>
    </row>
    <row r="129" spans="1:7">
      <c r="A129" s="7">
        <v>125</v>
      </c>
      <c r="B129" s="21">
        <v>7.7440188033506274E-4</v>
      </c>
      <c r="C129" s="21">
        <v>2.0282072946429253E-3</v>
      </c>
      <c r="D129" s="21">
        <v>4.3326508603058755E-4</v>
      </c>
      <c r="E129" s="21">
        <v>2.2842602338641882E-3</v>
      </c>
      <c r="F129" s="51">
        <f ca="1"/>
        <v>1.343871031721271E-3</v>
      </c>
      <c r="G129" s="35">
        <v>1.3079298028374998E-3</v>
      </c>
    </row>
    <row r="130" spans="1:7">
      <c r="A130" s="7">
        <v>126</v>
      </c>
      <c r="B130" s="21">
        <v>2.4564162595197558E-4</v>
      </c>
      <c r="C130" s="21">
        <v>6.433508824557066E-4</v>
      </c>
      <c r="D130" s="21">
        <v>3.533063136273995E-5</v>
      </c>
      <c r="E130" s="21">
        <v>7.3390611214563251E-4</v>
      </c>
      <c r="F130" s="51">
        <f ca="1"/>
        <v>4.060013286257036E-4</v>
      </c>
      <c r="G130" s="35">
        <v>3.9429919363899186E-4</v>
      </c>
    </row>
    <row r="131" spans="1:7">
      <c r="A131" s="7">
        <v>127</v>
      </c>
      <c r="B131" s="21">
        <v>6.5528429113328457E-3</v>
      </c>
      <c r="C131" s="21">
        <v>5.1273703575134277E-3</v>
      </c>
      <c r="D131" s="21">
        <v>1.1863653780892491E-3</v>
      </c>
      <c r="E131" s="21">
        <v>7.8414902091026306E-3</v>
      </c>
      <c r="F131" s="51">
        <f ca="1"/>
        <v>5.4547998881731537E-3</v>
      </c>
      <c r="G131" s="35">
        <v>5.4467923463047798E-3</v>
      </c>
    </row>
    <row r="132" spans="1:7">
      <c r="A132" s="7">
        <v>128</v>
      </c>
      <c r="B132" s="21">
        <v>5.2690498705487698E-5</v>
      </c>
      <c r="C132" s="21">
        <v>1.3799974112771451E-4</v>
      </c>
      <c r="D132" s="21">
        <v>4.0909151721280068E-5</v>
      </c>
      <c r="E132" s="21">
        <v>2.1532697428483516E-4</v>
      </c>
      <c r="F132" s="51">
        <f ca="1"/>
        <v>1.1072454956653465E-4</v>
      </c>
      <c r="G132" s="35">
        <v>1.0752915156863168E-4</v>
      </c>
    </row>
    <row r="133" spans="1:7">
      <c r="A133" s="7">
        <v>129</v>
      </c>
      <c r="B133" s="21">
        <v>2.8720032423734665E-4</v>
      </c>
      <c r="C133" s="21">
        <v>7.5219577411189675E-4</v>
      </c>
      <c r="D133" s="21">
        <v>1.4876054592605215E-5</v>
      </c>
      <c r="E133" s="21">
        <v>2.0994379883632064E-4</v>
      </c>
      <c r="F133" s="51">
        <f ca="1"/>
        <v>2.878089306239791E-4</v>
      </c>
      <c r="G133" s="35">
        <v>2.824136349858159E-4</v>
      </c>
    </row>
    <row r="134" spans="1:7">
      <c r="A134" s="7">
        <v>130</v>
      </c>
      <c r="B134" s="21">
        <v>8.2894766819663346E-5</v>
      </c>
      <c r="C134" s="21">
        <v>1.9825313938781619E-4</v>
      </c>
      <c r="D134" s="21">
        <v>3.7190136481513036E-6</v>
      </c>
      <c r="E134" s="21">
        <v>7.1775657488615252E-6</v>
      </c>
      <c r="F134" s="51">
        <f ca="1"/>
        <v>6.465325127461054E-5</v>
      </c>
      <c r="G134" s="35">
        <v>6.4021245918546353E-5</v>
      </c>
    </row>
    <row r="135" spans="1:7">
      <c r="A135" s="7">
        <v>131</v>
      </c>
      <c r="B135" s="21">
        <v>1.6371160745620728E-4</v>
      </c>
      <c r="C135" s="21">
        <v>4.2877101805061102E-4</v>
      </c>
      <c r="D135" s="21">
        <v>9.2975342340650968E-6</v>
      </c>
      <c r="E135" s="21">
        <v>4.4859785703010857E-5</v>
      </c>
      <c r="F135" s="51">
        <f ca="1"/>
        <v>1.4335382701584091E-4</v>
      </c>
      <c r="G135" s="35">
        <v>1.4124177791097005E-4</v>
      </c>
    </row>
    <row r="136" spans="1:7">
      <c r="A136" s="7">
        <v>132</v>
      </c>
      <c r="B136" s="21">
        <v>2.0452818716876209E-4</v>
      </c>
      <c r="C136" s="21">
        <v>5.1409762818366289E-4</v>
      </c>
      <c r="D136" s="21">
        <v>1.3016548109590076E-5</v>
      </c>
      <c r="E136" s="21">
        <v>8.613079262431711E-5</v>
      </c>
      <c r="F136" s="51">
        <f ca="1"/>
        <v>1.8394813244682729E-4</v>
      </c>
      <c r="G136" s="35">
        <v>1.8119910190632225E-4</v>
      </c>
    </row>
    <row r="137" spans="1:7">
      <c r="A137" s="7">
        <v>133</v>
      </c>
      <c r="B137" s="21">
        <v>1.2200447963550687E-4</v>
      </c>
      <c r="C137" s="21">
        <v>3.1953741563484073E-4</v>
      </c>
      <c r="D137" s="21">
        <v>3.7190136481513036E-6</v>
      </c>
      <c r="E137" s="21">
        <v>2.5121480575762689E-5</v>
      </c>
      <c r="F137" s="51">
        <f ca="1"/>
        <v>1.0379352872978466E-4</v>
      </c>
      <c r="G137" s="35">
        <v>1.0232068725216442E-4</v>
      </c>
    </row>
    <row r="138" spans="1:7">
      <c r="A138" s="7">
        <v>134</v>
      </c>
      <c r="B138" s="21">
        <v>0</v>
      </c>
      <c r="C138" s="21">
        <v>0</v>
      </c>
      <c r="D138" s="21">
        <v>0</v>
      </c>
      <c r="E138" s="21">
        <v>0</v>
      </c>
      <c r="F138" s="51">
        <f ca="1"/>
        <v>0</v>
      </c>
      <c r="G138" s="35">
        <v>0</v>
      </c>
    </row>
    <row r="139" spans="1:7">
      <c r="A139" s="7">
        <v>135</v>
      </c>
      <c r="B139" s="21">
        <v>1.6538137570023537E-3</v>
      </c>
      <c r="C139" s="21">
        <v>2.2457027807831764E-3</v>
      </c>
      <c r="D139" s="21">
        <v>0</v>
      </c>
      <c r="E139" s="21">
        <v>0</v>
      </c>
      <c r="F139" s="51">
        <f ca="1"/>
        <v>9.2733393035178207E-4</v>
      </c>
      <c r="G139" s="35">
        <v>9.3814310271358623E-4</v>
      </c>
    </row>
    <row r="140" spans="1:7">
      <c r="A140" s="7">
        <v>136</v>
      </c>
      <c r="B140" s="21">
        <v>1.2548501836135983E-3</v>
      </c>
      <c r="C140" s="21">
        <v>1.1934062058571726E-4</v>
      </c>
      <c r="D140" s="21">
        <v>0</v>
      </c>
      <c r="E140" s="21">
        <v>0</v>
      </c>
      <c r="F140" s="51">
        <f ca="1"/>
        <v>4.2005429281978459E-4</v>
      </c>
      <c r="G140" s="35">
        <v>4.4837758300254399E-4</v>
      </c>
    </row>
    <row r="141" spans="1:7">
      <c r="A141" s="7">
        <v>137</v>
      </c>
      <c r="B141" s="21">
        <v>1.0746634798124433E-3</v>
      </c>
      <c r="C141" s="21">
        <v>1.9436582078924403E-5</v>
      </c>
      <c r="D141" s="21">
        <v>0</v>
      </c>
      <c r="E141" s="21">
        <v>0</v>
      </c>
      <c r="F141" s="51">
        <f ca="1"/>
        <v>3.4492625707760666E-4</v>
      </c>
      <c r="G141" s="35">
        <v>3.7023354302397537E-4</v>
      </c>
    </row>
    <row r="142" spans="1:7">
      <c r="A142" s="7">
        <v>138</v>
      </c>
      <c r="B142" s="21">
        <v>0</v>
      </c>
      <c r="C142" s="21">
        <v>0</v>
      </c>
      <c r="D142" s="21">
        <v>0</v>
      </c>
      <c r="E142" s="21">
        <v>0</v>
      </c>
      <c r="F142" s="51">
        <f ca="1"/>
        <v>0</v>
      </c>
      <c r="G142" s="35">
        <v>0</v>
      </c>
    </row>
    <row r="143" spans="1:7">
      <c r="A143" s="7">
        <v>139</v>
      </c>
      <c r="B143" s="21">
        <v>0</v>
      </c>
      <c r="C143" s="21">
        <v>0</v>
      </c>
      <c r="D143" s="21">
        <v>0</v>
      </c>
      <c r="E143" s="21">
        <v>0</v>
      </c>
      <c r="F143" s="51">
        <f ca="1"/>
        <v>0</v>
      </c>
      <c r="G143" s="35">
        <v>0</v>
      </c>
    </row>
    <row r="144" spans="1:7">
      <c r="A144" s="7">
        <v>140</v>
      </c>
      <c r="B144" s="21">
        <v>9.2252896865829825E-4</v>
      </c>
      <c r="C144" s="21">
        <v>2.1380241378210485E-5</v>
      </c>
      <c r="D144" s="21">
        <v>0</v>
      </c>
      <c r="E144" s="21">
        <v>0</v>
      </c>
      <c r="F144" s="51">
        <f ca="1"/>
        <v>2.9693706237517744E-4</v>
      </c>
      <c r="G144" s="35">
        <v>3.1860210719144325E-4</v>
      </c>
    </row>
    <row r="145" spans="1:7">
      <c r="A145" s="7">
        <v>141</v>
      </c>
      <c r="B145" s="21">
        <v>1.2688762508332729E-3</v>
      </c>
      <c r="C145" s="21">
        <v>4.6861599548719823E-4</v>
      </c>
      <c r="D145" s="21">
        <v>0</v>
      </c>
      <c r="E145" s="21">
        <v>0</v>
      </c>
      <c r="F145" s="51">
        <f ca="1"/>
        <v>4.8701458185374576E-4</v>
      </c>
      <c r="G145" s="35">
        <v>5.1123622848856659E-4</v>
      </c>
    </row>
    <row r="146" spans="1:7">
      <c r="A146" s="7">
        <v>142</v>
      </c>
      <c r="B146" s="21">
        <v>2.0060236565768719E-3</v>
      </c>
      <c r="C146" s="21">
        <v>1.446081732865423E-4</v>
      </c>
      <c r="D146" s="21">
        <v>1.8595068240756518E-6</v>
      </c>
      <c r="E146" s="21">
        <v>1.7943914372153813E-6</v>
      </c>
      <c r="F146" s="51">
        <f ca="1"/>
        <v>6.641607348112339E-4</v>
      </c>
      <c r="G146" s="35">
        <v>7.1000533086405652E-4</v>
      </c>
    </row>
    <row r="147" spans="1:7">
      <c r="A147" s="7">
        <v>143</v>
      </c>
      <c r="B147" s="21">
        <v>2.2371939849108458E-3</v>
      </c>
      <c r="C147" s="21">
        <v>1.051480183377862E-3</v>
      </c>
      <c r="D147" s="21">
        <v>0</v>
      </c>
      <c r="E147" s="21">
        <v>0</v>
      </c>
      <c r="F147" s="51">
        <f ca="1"/>
        <v>8.9897909763660556E-4</v>
      </c>
      <c r="G147" s="35">
        <v>9.3882475626589864E-4</v>
      </c>
    </row>
    <row r="148" spans="1:7">
      <c r="A148" s="7">
        <v>144</v>
      </c>
      <c r="B148" s="21">
        <v>2.1553381811827421E-3</v>
      </c>
      <c r="C148" s="21">
        <v>6.7542126635089517E-4</v>
      </c>
      <c r="D148" s="21">
        <v>0</v>
      </c>
      <c r="E148" s="21">
        <v>0</v>
      </c>
      <c r="F148" s="51">
        <f ca="1"/>
        <v>8.0567457644731342E-4</v>
      </c>
      <c r="G148" s="35">
        <v>8.483490785033982E-4</v>
      </c>
    </row>
    <row r="149" spans="1:7">
      <c r="A149" s="7">
        <v>145</v>
      </c>
      <c r="B149" s="21">
        <v>3.2340835314244032E-3</v>
      </c>
      <c r="C149" s="21">
        <v>3.0278309714049101E-4</v>
      </c>
      <c r="D149" s="21">
        <v>0</v>
      </c>
      <c r="E149" s="21">
        <v>0</v>
      </c>
      <c r="F149" s="51">
        <f ca="1"/>
        <v>1.0817348250591848E-3</v>
      </c>
      <c r="G149" s="35">
        <v>1.1547923143599031E-3</v>
      </c>
    </row>
    <row r="150" spans="1:7">
      <c r="A150" s="7">
        <v>146</v>
      </c>
      <c r="B150" s="21">
        <v>1.6835727728903294E-3</v>
      </c>
      <c r="C150" s="21">
        <v>3.1802136800251901E-4</v>
      </c>
      <c r="D150" s="21">
        <v>0</v>
      </c>
      <c r="E150" s="21">
        <v>0</v>
      </c>
      <c r="F150" s="51">
        <f ca="1"/>
        <v>5.9182490536250081E-4</v>
      </c>
      <c r="G150" s="35">
        <v>6.2781977342389508E-4</v>
      </c>
    </row>
    <row r="151" spans="1:7">
      <c r="A151" s="7">
        <v>147</v>
      </c>
      <c r="B151" s="21">
        <v>1.5062061138451099E-3</v>
      </c>
      <c r="C151" s="21">
        <v>5.1701307529583573E-4</v>
      </c>
      <c r="D151" s="21">
        <v>0</v>
      </c>
      <c r="E151" s="21">
        <v>0</v>
      </c>
      <c r="F151" s="51">
        <f ca="1"/>
        <v>5.7108113732111669E-4</v>
      </c>
      <c r="G151" s="35">
        <v>6.0033162311535007E-4</v>
      </c>
    </row>
    <row r="152" spans="1:7">
      <c r="A152" s="7">
        <v>148</v>
      </c>
      <c r="B152" s="21">
        <v>0</v>
      </c>
      <c r="C152" s="21">
        <v>0</v>
      </c>
      <c r="D152" s="21">
        <v>0</v>
      </c>
      <c r="E152" s="21">
        <v>0</v>
      </c>
      <c r="F152" s="51">
        <f ca="1"/>
        <v>0</v>
      </c>
      <c r="G152" s="35">
        <v>0</v>
      </c>
    </row>
    <row r="153" spans="1:7">
      <c r="A153" s="7">
        <v>149</v>
      </c>
      <c r="B153" s="21">
        <v>0</v>
      </c>
      <c r="C153" s="21">
        <v>0</v>
      </c>
      <c r="D153" s="21">
        <v>0</v>
      </c>
      <c r="E153" s="21">
        <v>0</v>
      </c>
      <c r="F153" s="51">
        <f ca="1"/>
        <v>0</v>
      </c>
      <c r="G153" s="35">
        <v>0</v>
      </c>
    </row>
    <row r="154" spans="1:7">
      <c r="A154" s="7">
        <v>150</v>
      </c>
      <c r="B154" s="21">
        <v>1.4002313837409019E-3</v>
      </c>
      <c r="C154" s="21">
        <v>1.4966168237151578E-5</v>
      </c>
      <c r="D154" s="21">
        <v>5.5785203585401177E-6</v>
      </c>
      <c r="E154" s="21">
        <v>2.3327089365920983E-5</v>
      </c>
      <c r="F154" s="51">
        <f ca="1"/>
        <v>4.5533069463603781E-4</v>
      </c>
      <c r="G154" s="35">
        <v>4.8814630238844947E-4</v>
      </c>
    </row>
    <row r="155" spans="1:7">
      <c r="A155" s="7">
        <v>151</v>
      </c>
      <c r="B155" s="21">
        <v>0</v>
      </c>
      <c r="C155" s="21">
        <v>0</v>
      </c>
      <c r="D155" s="21">
        <v>0</v>
      </c>
      <c r="E155" s="21">
        <v>0</v>
      </c>
      <c r="F155" s="51">
        <f ca="1"/>
        <v>0</v>
      </c>
      <c r="G155" s="35">
        <v>0</v>
      </c>
    </row>
    <row r="156" spans="1:7">
      <c r="A156" s="7">
        <v>152</v>
      </c>
      <c r="B156" s="21">
        <v>0</v>
      </c>
      <c r="C156" s="21">
        <v>0</v>
      </c>
      <c r="D156" s="21">
        <v>0</v>
      </c>
      <c r="E156" s="21">
        <v>0</v>
      </c>
      <c r="F156" s="51">
        <f ca="1"/>
        <v>0</v>
      </c>
      <c r="G156" s="35">
        <v>0</v>
      </c>
    </row>
    <row r="157" spans="1:7">
      <c r="A157" s="7">
        <v>153</v>
      </c>
      <c r="B157" s="21">
        <v>1.1254986748099327E-3</v>
      </c>
      <c r="C157" s="21">
        <v>3.4985848742508097E-6</v>
      </c>
      <c r="D157" s="21">
        <v>3.7190136481513036E-6</v>
      </c>
      <c r="E157" s="21">
        <v>3.5887828744307626E-6</v>
      </c>
      <c r="F157" s="51">
        <f ca="1"/>
        <v>3.6006124439050789E-4</v>
      </c>
      <c r="G157" s="35">
        <v>3.8674017462542908E-4</v>
      </c>
    </row>
    <row r="158" spans="1:7">
      <c r="A158" s="7">
        <v>154</v>
      </c>
      <c r="B158" s="21">
        <v>1.3046463718637824E-3</v>
      </c>
      <c r="C158" s="21">
        <v>1.315856643486768E-4</v>
      </c>
      <c r="D158" s="21">
        <v>0</v>
      </c>
      <c r="E158" s="21">
        <v>1.9738305127248168E-5</v>
      </c>
      <c r="F158" s="51">
        <f ca="1"/>
        <v>4.4357804134854219E-4</v>
      </c>
      <c r="G158" s="35">
        <v>4.7267613444931014E-4</v>
      </c>
    </row>
    <row r="159" spans="1:7">
      <c r="A159" s="7">
        <v>155</v>
      </c>
      <c r="B159" s="21">
        <v>0</v>
      </c>
      <c r="C159" s="21">
        <v>0</v>
      </c>
      <c r="D159" s="21">
        <v>0</v>
      </c>
      <c r="E159" s="21">
        <v>0</v>
      </c>
      <c r="F159" s="51">
        <f ca="1"/>
        <v>0</v>
      </c>
      <c r="G159" s="35">
        <v>0</v>
      </c>
    </row>
    <row r="160" spans="1:7">
      <c r="A160" s="7">
        <v>156</v>
      </c>
      <c r="B160" s="21">
        <v>2.3591243661940098E-3</v>
      </c>
      <c r="C160" s="21">
        <v>1.1269330279901624E-3</v>
      </c>
      <c r="D160" s="21">
        <v>0</v>
      </c>
      <c r="E160" s="21">
        <v>2.3327089365920983E-5</v>
      </c>
      <c r="F160" s="51">
        <f ca="1"/>
        <v>9.5773493147193194E-4</v>
      </c>
      <c r="G160" s="35">
        <v>9.9922188066824342E-4</v>
      </c>
    </row>
    <row r="161" spans="1:7">
      <c r="A161" s="7">
        <v>157</v>
      </c>
      <c r="B161" s="21">
        <v>3.2127103768289089E-3</v>
      </c>
      <c r="C161" s="21">
        <v>1.5104168560355902E-3</v>
      </c>
      <c r="D161" s="21">
        <v>5.5785203585401177E-5</v>
      </c>
      <c r="E161" s="21">
        <v>0</v>
      </c>
      <c r="F161" s="51">
        <f ca="1"/>
        <v>1.3035562658480224E-3</v>
      </c>
      <c r="G161" s="35">
        <v>1.3608699254885695E-3</v>
      </c>
    </row>
    <row r="162" spans="1:7">
      <c r="A162" s="7">
        <v>158</v>
      </c>
      <c r="B162" s="21">
        <v>2.4167869705706835E-3</v>
      </c>
      <c r="C162" s="21">
        <v>3.3217118470929563E-4</v>
      </c>
      <c r="D162" s="21">
        <v>0</v>
      </c>
      <c r="E162" s="21">
        <v>0</v>
      </c>
      <c r="F162" s="51">
        <f ca="1"/>
        <v>8.2731792612473424E-4</v>
      </c>
      <c r="G162" s="35">
        <v>8.8056799406808486E-4</v>
      </c>
    </row>
    <row r="163" spans="1:7">
      <c r="A163" s="7">
        <v>159</v>
      </c>
      <c r="B163" s="21">
        <v>0</v>
      </c>
      <c r="C163" s="21">
        <v>0</v>
      </c>
      <c r="D163" s="21">
        <v>0</v>
      </c>
      <c r="E163" s="21">
        <v>0</v>
      </c>
      <c r="F163" s="51">
        <f ca="1"/>
        <v>0</v>
      </c>
      <c r="G163" s="35">
        <v>0</v>
      </c>
    </row>
    <row r="164" spans="1:7">
      <c r="A164" s="7">
        <v>160</v>
      </c>
      <c r="B164" s="21">
        <v>8.8943046284839511E-4</v>
      </c>
      <c r="C164" s="21">
        <v>0</v>
      </c>
      <c r="D164" s="21">
        <v>0</v>
      </c>
      <c r="E164" s="21">
        <v>0</v>
      </c>
      <c r="F164" s="51">
        <f ca="1"/>
        <v>2.8259476537196692E-4</v>
      </c>
      <c r="G164" s="35">
        <v>3.0374426127650303E-4</v>
      </c>
    </row>
    <row r="165" spans="1:7">
      <c r="A165" s="7">
        <v>161</v>
      </c>
      <c r="B165" s="21">
        <v>1.2067608768120408E-3</v>
      </c>
      <c r="C165" s="21">
        <v>6.6239875741302967E-4</v>
      </c>
      <c r="D165" s="21">
        <v>0</v>
      </c>
      <c r="E165" s="21">
        <v>0</v>
      </c>
      <c r="F165" s="51">
        <f ca="1"/>
        <v>5.0195693345016744E-4</v>
      </c>
      <c r="G165" s="35">
        <v>5.2224086717806643E-4</v>
      </c>
    </row>
    <row r="166" spans="1:7">
      <c r="A166" s="7">
        <v>162</v>
      </c>
      <c r="B166" s="21">
        <v>1.2105456553399563E-3</v>
      </c>
      <c r="C166" s="21">
        <v>7.3470284405630082E-5</v>
      </c>
      <c r="D166" s="21">
        <v>0</v>
      </c>
      <c r="E166" s="21">
        <v>0</v>
      </c>
      <c r="F166" s="51">
        <f ca="1"/>
        <v>3.9776898233027713E-4</v>
      </c>
      <c r="G166" s="35">
        <v>4.2562123888901404E-4</v>
      </c>
    </row>
    <row r="167" spans="1:7">
      <c r="A167" s="7">
        <v>163</v>
      </c>
      <c r="B167" s="21">
        <v>3.1762723810970783E-3</v>
      </c>
      <c r="C167" s="21">
        <v>1.0262515570502728E-4</v>
      </c>
      <c r="D167" s="21">
        <v>0</v>
      </c>
      <c r="E167" s="21">
        <v>0</v>
      </c>
      <c r="F167" s="51">
        <f ca="1"/>
        <v>1.0275478979206874E-3</v>
      </c>
      <c r="G167" s="35">
        <v>1.1017723570974868E-3</v>
      </c>
    </row>
    <row r="168" spans="1:7">
      <c r="A168" s="7">
        <v>164</v>
      </c>
      <c r="B168" s="21">
        <v>2.0908480510115623E-3</v>
      </c>
      <c r="C168" s="21">
        <v>2.406248968327418E-4</v>
      </c>
      <c r="D168" s="21">
        <v>0</v>
      </c>
      <c r="E168" s="21">
        <v>0</v>
      </c>
      <c r="F168" s="51">
        <f ca="1"/>
        <v>7.0737633426294069E-4</v>
      </c>
      <c r="G168" s="35">
        <v>7.5403847214552489E-4</v>
      </c>
    </row>
    <row r="169" spans="1:7">
      <c r="A169" s="7">
        <v>165</v>
      </c>
      <c r="B169" s="21">
        <v>1.5206774696707726E-3</v>
      </c>
      <c r="C169" s="21">
        <v>5.0535116315586492E-5</v>
      </c>
      <c r="D169" s="21">
        <v>0</v>
      </c>
      <c r="E169" s="21">
        <v>0</v>
      </c>
      <c r="F169" s="51">
        <f ca="1"/>
        <v>4.9220146208897554E-4</v>
      </c>
      <c r="G169" s="35">
        <v>5.2771948366743407E-4</v>
      </c>
    </row>
    <row r="170" spans="1:7">
      <c r="A170" s="7">
        <v>166</v>
      </c>
      <c r="B170" s="21">
        <v>0</v>
      </c>
      <c r="C170" s="21">
        <v>0</v>
      </c>
      <c r="D170" s="21">
        <v>0</v>
      </c>
      <c r="E170" s="21">
        <v>0</v>
      </c>
      <c r="F170" s="51">
        <f ca="1"/>
        <v>0</v>
      </c>
      <c r="G170" s="35">
        <v>0</v>
      </c>
    </row>
    <row r="171" spans="1:7">
      <c r="A171" s="7">
        <v>167</v>
      </c>
      <c r="B171" s="21">
        <v>1.9953371956944466E-3</v>
      </c>
      <c r="C171" s="21">
        <v>1.0184769053012133E-4</v>
      </c>
      <c r="D171" s="21">
        <v>0</v>
      </c>
      <c r="E171" s="21">
        <v>0</v>
      </c>
      <c r="F171" s="51">
        <f ca="1"/>
        <v>6.5219551035764541E-4</v>
      </c>
      <c r="G171" s="35">
        <v>6.9834874407475147E-4</v>
      </c>
    </row>
    <row r="172" spans="1:7">
      <c r="A172" s="7">
        <v>168</v>
      </c>
      <c r="B172" s="21">
        <v>1.7281741602346301E-3</v>
      </c>
      <c r="C172" s="21">
        <v>3.2560163526795805E-4</v>
      </c>
      <c r="D172" s="21">
        <v>2.0454575860640034E-5</v>
      </c>
      <c r="E172" s="21">
        <v>1.6149523435160518E-4</v>
      </c>
      <c r="F172" s="51">
        <f ca="1"/>
        <v>6.5702624674566406E-4</v>
      </c>
      <c r="G172" s="35">
        <v>6.9194527093307504E-4</v>
      </c>
    </row>
    <row r="173" spans="1:7">
      <c r="A173" s="7">
        <v>169</v>
      </c>
      <c r="B173" s="21">
        <v>1.4909927267581224E-3</v>
      </c>
      <c r="C173" s="21">
        <v>3.692950849654153E-5</v>
      </c>
      <c r="D173" s="21">
        <v>0</v>
      </c>
      <c r="E173" s="21">
        <v>0</v>
      </c>
      <c r="F173" s="51">
        <f ca="1"/>
        <v>4.8033509811555293E-4</v>
      </c>
      <c r="G173" s="35">
        <v>5.1532002183451346E-4</v>
      </c>
    </row>
    <row r="174" spans="1:7">
      <c r="A174" s="7">
        <v>170</v>
      </c>
      <c r="B174" s="21">
        <v>6.7718420177698135E-4</v>
      </c>
      <c r="C174" s="21">
        <v>6.3168896303977817E-5</v>
      </c>
      <c r="D174" s="21">
        <v>0</v>
      </c>
      <c r="E174" s="21">
        <v>0</v>
      </c>
      <c r="F174" s="51">
        <f ca="1"/>
        <v>2.2646296820100022E-4</v>
      </c>
      <c r="G174" s="35">
        <v>2.4176339429285781E-4</v>
      </c>
    </row>
    <row r="175" spans="1:7">
      <c r="A175" s="7">
        <v>171</v>
      </c>
      <c r="B175" s="21">
        <v>1.749472925439477E-3</v>
      </c>
      <c r="C175" s="21">
        <v>1.3994339678902179E-4</v>
      </c>
      <c r="D175" s="21">
        <v>2.5103343068622053E-4</v>
      </c>
      <c r="E175" s="21">
        <v>1.9038493046537042E-3</v>
      </c>
      <c r="F175" s="51">
        <f ca="1"/>
        <v>1.1687128093375585E-3</v>
      </c>
      <c r="G175" s="35">
        <v>1.184502444043447E-3</v>
      </c>
    </row>
    <row r="176" spans="1:7">
      <c r="A176" s="7">
        <v>172</v>
      </c>
      <c r="B176" s="21">
        <v>7.7499559847638011E-4</v>
      </c>
      <c r="C176" s="21">
        <v>9.6794181445147842E-5</v>
      </c>
      <c r="D176" s="21">
        <v>0</v>
      </c>
      <c r="E176" s="21">
        <v>0</v>
      </c>
      <c r="F176" s="51">
        <f ca="1"/>
        <v>2.6355748914977427E-4</v>
      </c>
      <c r="G176" s="35">
        <v>2.807567623691768E-4</v>
      </c>
    </row>
    <row r="177" spans="1:7">
      <c r="A177" s="7">
        <v>173</v>
      </c>
      <c r="B177" s="21">
        <v>1.8328871810808778E-3</v>
      </c>
      <c r="C177" s="21">
        <v>1.5549265981462668E-6</v>
      </c>
      <c r="D177" s="21">
        <v>0</v>
      </c>
      <c r="E177" s="21">
        <v>0</v>
      </c>
      <c r="F177" s="51">
        <f ca="1"/>
        <v>5.8263331004012144E-4</v>
      </c>
      <c r="G177" s="35">
        <v>6.2619723095678689E-4</v>
      </c>
    </row>
    <row r="178" spans="1:7">
      <c r="A178" s="7">
        <v>174</v>
      </c>
      <c r="B178" s="21">
        <v>0</v>
      </c>
      <c r="C178" s="21">
        <v>0</v>
      </c>
      <c r="D178" s="21">
        <v>0</v>
      </c>
      <c r="E178" s="21">
        <v>0</v>
      </c>
      <c r="F178" s="51">
        <f ca="1"/>
        <v>0</v>
      </c>
      <c r="G178" s="35">
        <v>0</v>
      </c>
    </row>
    <row r="179" spans="1:7">
      <c r="A179" s="7">
        <v>175</v>
      </c>
      <c r="B179" s="21">
        <v>7.1831247769296169E-3</v>
      </c>
      <c r="C179" s="21">
        <v>8.2411112089175731E-5</v>
      </c>
      <c r="D179" s="21">
        <v>0</v>
      </c>
      <c r="E179" s="21">
        <v>0</v>
      </c>
      <c r="F179" s="51">
        <f ca="1"/>
        <v>2.2970098375654606E-3</v>
      </c>
      <c r="G179" s="35">
        <v>2.466768700464755E-3</v>
      </c>
    </row>
    <row r="180" spans="1:7">
      <c r="A180" s="7">
        <v>176</v>
      </c>
      <c r="B180" s="21">
        <v>4.5546111650764942E-3</v>
      </c>
      <c r="C180" s="21">
        <v>9.6211081836372614E-4</v>
      </c>
      <c r="D180" s="21">
        <v>1.3016548109590076E-5</v>
      </c>
      <c r="E180" s="21">
        <v>7.1775657124817371E-4</v>
      </c>
      <c r="F180" s="51">
        <f ca="1"/>
        <v>1.8226039659093112E-3</v>
      </c>
      <c r="G180" s="35">
        <v>1.9094838175593117E-3</v>
      </c>
    </row>
    <row r="181" spans="1:7">
      <c r="A181" s="7">
        <v>177</v>
      </c>
      <c r="B181" s="21">
        <v>2.1393827628344297E-3</v>
      </c>
      <c r="C181" s="21">
        <v>3.3261824864894152E-3</v>
      </c>
      <c r="D181" s="21">
        <v>0</v>
      </c>
      <c r="E181" s="21">
        <v>2.1532698156079277E-5</v>
      </c>
      <c r="F181" s="51">
        <f ca="1"/>
        <v>1.2809785391321006E-3</v>
      </c>
      <c r="G181" s="35">
        <v>1.2893369042213539E-3</v>
      </c>
    </row>
    <row r="182" spans="1:7">
      <c r="A182" s="7">
        <v>178</v>
      </c>
      <c r="B182" s="21">
        <v>3.3322658855468035E-3</v>
      </c>
      <c r="C182" s="21">
        <v>1.1687605874612927E-3</v>
      </c>
      <c r="D182" s="21">
        <v>0</v>
      </c>
      <c r="E182" s="21">
        <v>0</v>
      </c>
      <c r="F182" s="51">
        <f ca="1"/>
        <v>1.2678990690193292E-3</v>
      </c>
      <c r="G182" s="35">
        <v>1.3322948597569489E-3</v>
      </c>
    </row>
    <row r="183" spans="1:7">
      <c r="A183" s="7">
        <v>179</v>
      </c>
      <c r="B183" s="21">
        <v>5.0893086008727551E-3</v>
      </c>
      <c r="C183" s="21">
        <v>4.4393155258148909E-4</v>
      </c>
      <c r="D183" s="21">
        <v>5.5785203585401177E-6</v>
      </c>
      <c r="E183" s="21">
        <v>0</v>
      </c>
      <c r="F183" s="51">
        <f ca="1"/>
        <v>1.6976963872085248E-3</v>
      </c>
      <c r="G183" s="35">
        <v>1.813086294009614E-3</v>
      </c>
    </row>
    <row r="184" spans="1:7">
      <c r="A184" s="7">
        <v>180</v>
      </c>
      <c r="B184" s="21">
        <v>2.0472113974392414E-3</v>
      </c>
      <c r="C184" s="21">
        <v>1.8756302597466856E-4</v>
      </c>
      <c r="D184" s="21">
        <v>0</v>
      </c>
      <c r="E184" s="21">
        <v>0</v>
      </c>
      <c r="F184" s="51">
        <f ca="1"/>
        <v>6.8401627846306366E-4</v>
      </c>
      <c r="G184" s="35">
        <v>7.3031458338542008E-4</v>
      </c>
    </row>
    <row r="185" spans="1:7">
      <c r="A185" s="7">
        <v>181</v>
      </c>
      <c r="B185" s="21">
        <v>0</v>
      </c>
      <c r="C185" s="21">
        <v>0</v>
      </c>
      <c r="D185" s="21">
        <v>0</v>
      </c>
      <c r="E185" s="21">
        <v>0</v>
      </c>
      <c r="F185" s="51">
        <f ca="1"/>
        <v>0</v>
      </c>
      <c r="G185" s="35">
        <v>0</v>
      </c>
    </row>
    <row r="186" spans="1:7">
      <c r="A186" s="7">
        <v>182</v>
      </c>
      <c r="B186" s="21">
        <v>0</v>
      </c>
      <c r="C186" s="21">
        <v>0</v>
      </c>
      <c r="D186" s="21">
        <v>0</v>
      </c>
      <c r="E186" s="21">
        <v>0</v>
      </c>
      <c r="F186" s="51">
        <f ca="1"/>
        <v>0</v>
      </c>
      <c r="G186" s="35">
        <v>0</v>
      </c>
    </row>
    <row r="187" spans="1:7">
      <c r="A187" s="7">
        <v>183</v>
      </c>
      <c r="B187" s="21">
        <v>1.0951460571959615E-3</v>
      </c>
      <c r="C187" s="21">
        <v>4.3732310587074608E-5</v>
      </c>
      <c r="D187" s="21">
        <v>0</v>
      </c>
      <c r="E187" s="21">
        <v>0</v>
      </c>
      <c r="F187" s="51">
        <f ca="1"/>
        <v>3.5578188647762725E-4</v>
      </c>
      <c r="G187" s="35">
        <v>3.812677096086691E-4</v>
      </c>
    </row>
    <row r="188" spans="1:7">
      <c r="A188" s="7">
        <v>184</v>
      </c>
      <c r="B188" s="21">
        <v>0</v>
      </c>
      <c r="C188" s="21">
        <v>0</v>
      </c>
      <c r="D188" s="21">
        <v>0</v>
      </c>
      <c r="E188" s="21">
        <v>0</v>
      </c>
      <c r="F188" s="51">
        <f ca="1"/>
        <v>0</v>
      </c>
      <c r="G188" s="35">
        <v>0</v>
      </c>
    </row>
    <row r="189" spans="1:7">
      <c r="A189" s="7">
        <v>185</v>
      </c>
      <c r="B189" s="21">
        <v>0</v>
      </c>
      <c r="C189" s="21">
        <v>0</v>
      </c>
      <c r="D189" s="21">
        <v>0</v>
      </c>
      <c r="E189" s="21">
        <v>0</v>
      </c>
      <c r="F189" s="51">
        <f ca="1"/>
        <v>0</v>
      </c>
      <c r="G189" s="35">
        <v>0</v>
      </c>
    </row>
    <row r="190" spans="1:7">
      <c r="A190" s="7">
        <v>186</v>
      </c>
      <c r="B190" s="21">
        <v>1.1212686076760292E-3</v>
      </c>
      <c r="C190" s="21">
        <v>6.2585795603808947E-6</v>
      </c>
      <c r="D190" s="21">
        <v>0</v>
      </c>
      <c r="E190" s="21">
        <v>0</v>
      </c>
      <c r="F190" s="51">
        <f ca="1"/>
        <v>3.5737565396293643E-4</v>
      </c>
      <c r="G190" s="35">
        <v>3.8395848582273187E-4</v>
      </c>
    </row>
    <row r="191" spans="1:7">
      <c r="A191" s="7">
        <v>187</v>
      </c>
      <c r="B191" s="21">
        <v>3.3196497242897749E-3</v>
      </c>
      <c r="C191" s="21">
        <v>1.6898165631573647E-4</v>
      </c>
      <c r="D191" s="21">
        <v>1.1528942559380084E-4</v>
      </c>
      <c r="E191" s="21">
        <v>2.2788770729675889E-4</v>
      </c>
      <c r="F191" s="51">
        <f ca="1"/>
        <v>1.1744423624998549E-3</v>
      </c>
      <c r="G191" s="35">
        <v>1.2485082840527071E-3</v>
      </c>
    </row>
    <row r="192" spans="1:7">
      <c r="A192" s="7">
        <v>188</v>
      </c>
      <c r="B192" s="21">
        <v>0</v>
      </c>
      <c r="C192" s="21">
        <v>0</v>
      </c>
      <c r="D192" s="21">
        <v>0</v>
      </c>
      <c r="E192" s="21">
        <v>0</v>
      </c>
      <c r="F192" s="51">
        <f ca="1"/>
        <v>0</v>
      </c>
      <c r="G192" s="35">
        <v>0</v>
      </c>
    </row>
    <row r="193" spans="1:7">
      <c r="A193" s="7">
        <v>189</v>
      </c>
      <c r="B193" s="21">
        <v>5.2866381593048573E-3</v>
      </c>
      <c r="C193" s="21">
        <v>7.1818172000348568E-4</v>
      </c>
      <c r="D193" s="21">
        <v>0</v>
      </c>
      <c r="E193" s="21">
        <v>0</v>
      </c>
      <c r="F193" s="51">
        <f ca="1"/>
        <v>1.8082206303517371E-3</v>
      </c>
      <c r="G193" s="35">
        <v>1.9248103798905165E-3</v>
      </c>
    </row>
    <row r="194" spans="1:7">
      <c r="A194" s="7">
        <v>190</v>
      </c>
      <c r="B194" s="21">
        <v>5.5499421432614326E-3</v>
      </c>
      <c r="C194" s="21">
        <v>1.4535648748278618E-2</v>
      </c>
      <c r="D194" s="21">
        <v>1.9586184993386269E-2</v>
      </c>
      <c r="E194" s="21">
        <v>1.0305190458893776E-2</v>
      </c>
      <c r="F194" s="51">
        <f ca="1"/>
        <v>1.1631447079256146E-2</v>
      </c>
      <c r="G194" s="35">
        <v>1.1481151444719093E-2</v>
      </c>
    </row>
    <row r="195" spans="1:7">
      <c r="A195" s="7">
        <v>191</v>
      </c>
      <c r="B195" s="21">
        <v>4.8626651987433434E-3</v>
      </c>
      <c r="C195" s="21">
        <v>2.2935167362447828E-4</v>
      </c>
      <c r="D195" s="21">
        <v>0</v>
      </c>
      <c r="E195" s="21">
        <v>3.5887828744307626E-6</v>
      </c>
      <c r="F195" s="51">
        <f ca="1"/>
        <v>1.5870380203153844E-3</v>
      </c>
      <c r="G195" s="35">
        <v>1.6997073582686341E-3</v>
      </c>
    </row>
    <row r="196" spans="1:7">
      <c r="A196" s="7">
        <v>192</v>
      </c>
      <c r="B196" s="21">
        <v>5.1882332190871239E-3</v>
      </c>
      <c r="C196" s="21">
        <v>1.3588309288024902E-2</v>
      </c>
      <c r="D196" s="21">
        <v>1.2079356238245964E-2</v>
      </c>
      <c r="E196" s="21">
        <v>1.0531282983720303E-2</v>
      </c>
      <c r="F196" s="51">
        <f ca="1"/>
        <v>9.7276794775428398E-3</v>
      </c>
      <c r="G196" s="35">
        <v>9.5645617514961527E-3</v>
      </c>
    </row>
    <row r="197" spans="1:7">
      <c r="A197" s="7">
        <v>193</v>
      </c>
      <c r="B197" s="21">
        <v>0</v>
      </c>
      <c r="C197" s="21">
        <v>0</v>
      </c>
      <c r="D197" s="21">
        <v>0</v>
      </c>
      <c r="E197" s="21">
        <v>0</v>
      </c>
      <c r="F197" s="51">
        <f ca="1"/>
        <v>0</v>
      </c>
      <c r="G197" s="35">
        <v>0</v>
      </c>
    </row>
    <row r="198" spans="1:7">
      <c r="A198" s="7">
        <v>194</v>
      </c>
      <c r="B198" s="21">
        <v>2.3449498694390059E-3</v>
      </c>
      <c r="C198" s="21">
        <v>4.7681438736617565E-3</v>
      </c>
      <c r="D198" s="21">
        <v>7.1033160202205181E-3</v>
      </c>
      <c r="E198" s="21">
        <v>3.122241236269474E-3</v>
      </c>
      <c r="F198" s="51">
        <f ca="1"/>
        <v>4.0620582291295134E-3</v>
      </c>
      <c r="G198" s="35">
        <v>4.0297516998299273E-3</v>
      </c>
    </row>
    <row r="199" spans="1:7">
      <c r="A199" s="7">
        <v>195</v>
      </c>
      <c r="B199" s="21">
        <v>7.9646511003375053E-3</v>
      </c>
      <c r="C199" s="21">
        <v>1.7492924371254048E-6</v>
      </c>
      <c r="D199" s="21">
        <v>0</v>
      </c>
      <c r="E199" s="21">
        <v>0</v>
      </c>
      <c r="F199" s="51">
        <f ca="1"/>
        <v>2.5308860345955833E-3</v>
      </c>
      <c r="G199" s="35">
        <v>2.7202528328774643E-3</v>
      </c>
    </row>
    <row r="200" spans="1:7">
      <c r="A200" s="7">
        <v>196</v>
      </c>
      <c r="B200" s="21">
        <v>3.3134159166365862E-3</v>
      </c>
      <c r="C200" s="21">
        <v>9.2887430218979716E-4</v>
      </c>
      <c r="D200" s="21">
        <v>2.9008305864408612E-4</v>
      </c>
      <c r="E200" s="21">
        <v>1.6023915959522128E-3</v>
      </c>
      <c r="F200" s="51">
        <f ca="1"/>
        <v>1.7313836664129216E-3</v>
      </c>
      <c r="G200" s="35">
        <v>1.7782893916143128E-3</v>
      </c>
    </row>
    <row r="201" spans="1:7">
      <c r="A201" s="7">
        <v>197</v>
      </c>
      <c r="B201" s="21">
        <v>2.1016830578446388E-3</v>
      </c>
      <c r="C201" s="21">
        <v>1.7047827132046223E-3</v>
      </c>
      <c r="D201" s="21">
        <v>2.5103343068622053E-4</v>
      </c>
      <c r="E201" s="21">
        <v>2.1855686791241169E-3</v>
      </c>
      <c r="F201" s="51">
        <f ca="1"/>
        <v>1.6393076805496544E-3</v>
      </c>
      <c r="G201" s="35">
        <v>1.6399794313927468E-3</v>
      </c>
    </row>
    <row r="202" spans="1:7">
      <c r="A202" s="7">
        <v>198</v>
      </c>
      <c r="B202" s="21">
        <v>6.4280256628990173E-2</v>
      </c>
      <c r="C202" s="21">
        <v>2.0068271551281214E-3</v>
      </c>
      <c r="D202" s="21">
        <v>0</v>
      </c>
      <c r="E202" s="21">
        <v>0</v>
      </c>
      <c r="F202" s="51">
        <f ca="1"/>
        <v>2.0782606203982749E-2</v>
      </c>
      <c r="G202" s="35">
        <v>2.2285623762866729E-2</v>
      </c>
    </row>
    <row r="203" spans="1:7">
      <c r="A203" s="7">
        <v>199</v>
      </c>
      <c r="B203" s="21">
        <v>3.1595004256814718E-3</v>
      </c>
      <c r="C203" s="21">
        <v>9.5686299027875066E-4</v>
      </c>
      <c r="D203" s="21">
        <v>4.6487672079820186E-5</v>
      </c>
      <c r="E203" s="21">
        <v>6.7469116766005754E-4</v>
      </c>
      <c r="F203" s="51">
        <f ca="1"/>
        <v>1.3738802644518435E-3</v>
      </c>
      <c r="G203" s="35">
        <v>1.4282660723723649E-3</v>
      </c>
    </row>
    <row r="204" spans="1:7">
      <c r="A204" s="7">
        <v>200</v>
      </c>
      <c r="B204" s="21">
        <v>7.9146325588226318E-3</v>
      </c>
      <c r="C204" s="21">
        <v>1.3317946577444673E-3</v>
      </c>
      <c r="D204" s="21">
        <v>3.161161657772027E-5</v>
      </c>
      <c r="E204" s="21">
        <v>6.8186876887921244E-5</v>
      </c>
      <c r="F204" s="51">
        <f ca="1"/>
        <v>2.779132006751494E-3</v>
      </c>
      <c r="G204" s="35">
        <v>2.9495997022215012E-3</v>
      </c>
    </row>
    <row r="205" spans="1:7">
      <c r="A205" s="7">
        <v>201</v>
      </c>
      <c r="B205" s="21">
        <v>3.7367953918874264E-3</v>
      </c>
      <c r="C205" s="21">
        <v>1.8525784835219383E-3</v>
      </c>
      <c r="D205" s="21">
        <v>3.533063136273995E-5</v>
      </c>
      <c r="E205" s="21">
        <v>1.0712516959756613E-3</v>
      </c>
      <c r="F205" s="51">
        <f ca="1"/>
        <v>1.8258118314993248E-3</v>
      </c>
      <c r="G205" s="35">
        <v>1.8774321787849864E-3</v>
      </c>
    </row>
    <row r="206" spans="1:7">
      <c r="A206" s="7">
        <v>202</v>
      </c>
      <c r="B206" s="21">
        <v>5.5582537315785885E-3</v>
      </c>
      <c r="C206" s="21">
        <v>1.455741748213768E-2</v>
      </c>
      <c r="D206" s="21">
        <v>1.6521718353033066E-2</v>
      </c>
      <c r="E206" s="21">
        <v>1.6178233548998833E-2</v>
      </c>
      <c r="F206" s="51">
        <f ca="1"/>
        <v>1.25909272804297E-2</v>
      </c>
      <c r="G206" s="35">
        <v>1.2359589997848603E-2</v>
      </c>
    </row>
    <row r="207" spans="1:7">
      <c r="A207" s="7">
        <v>203</v>
      </c>
      <c r="B207" s="21">
        <v>0</v>
      </c>
      <c r="C207" s="21">
        <v>0</v>
      </c>
      <c r="D207" s="21">
        <v>0</v>
      </c>
      <c r="E207" s="21">
        <v>0</v>
      </c>
      <c r="F207" s="51">
        <f ca="1"/>
        <v>0</v>
      </c>
      <c r="G207" s="35">
        <v>0</v>
      </c>
    </row>
    <row r="208" spans="1:7">
      <c r="A208" s="7">
        <v>204</v>
      </c>
      <c r="B208" s="21">
        <v>8.8499253615736961E-3</v>
      </c>
      <c r="C208" s="21">
        <v>2.3630608338862658E-3</v>
      </c>
      <c r="D208" s="21">
        <v>0</v>
      </c>
      <c r="E208" s="21">
        <v>0</v>
      </c>
      <c r="F208" s="51">
        <f ca="1"/>
        <v>3.2347238718714606E-3</v>
      </c>
      <c r="G208" s="35">
        <v>3.415156954046861E-3</v>
      </c>
    </row>
    <row r="209" spans="1:7">
      <c r="A209" s="7">
        <v>205</v>
      </c>
      <c r="B209" s="21">
        <v>3.4697065129876137E-3</v>
      </c>
      <c r="C209" s="21">
        <v>4.0350345079787076E-4</v>
      </c>
      <c r="D209" s="21">
        <v>0</v>
      </c>
      <c r="E209" s="21">
        <v>0</v>
      </c>
      <c r="F209" s="51">
        <f ca="1"/>
        <v>1.1746224635274089E-3</v>
      </c>
      <c r="G209" s="35">
        <v>1.2520037936931138E-3</v>
      </c>
    </row>
    <row r="210" spans="1:7">
      <c r="A210" s="7">
        <v>206</v>
      </c>
      <c r="B210" s="21">
        <v>1.1374468449503183E-3</v>
      </c>
      <c r="C210" s="21">
        <v>1.0375247802585363E-4</v>
      </c>
      <c r="D210" s="21">
        <v>1.4876054592605215E-5</v>
      </c>
      <c r="E210" s="21">
        <v>0</v>
      </c>
      <c r="F210" s="51">
        <f ca="1"/>
        <v>3.8329675016693257E-4</v>
      </c>
      <c r="G210" s="35">
        <v>4.0905272578548556E-4</v>
      </c>
    </row>
    <row r="211" spans="1:7">
      <c r="A211" s="7">
        <v>207</v>
      </c>
      <c r="B211" s="21">
        <v>2.6008846238255501E-2</v>
      </c>
      <c r="C211" s="21">
        <v>5.8336961083114147E-3</v>
      </c>
      <c r="D211" s="21">
        <v>0</v>
      </c>
      <c r="E211" s="21">
        <v>0</v>
      </c>
      <c r="F211" s="51">
        <f ca="1"/>
        <v>9.3076314330464965E-3</v>
      </c>
      <c r="G211" s="35">
        <v>9.8520104785676504E-3</v>
      </c>
    </row>
    <row r="212" spans="1:7">
      <c r="A212" s="7">
        <v>208</v>
      </c>
      <c r="B212" s="21">
        <v>7.4583031237125397E-3</v>
      </c>
      <c r="C212" s="21">
        <v>4.1652595973573625E-4</v>
      </c>
      <c r="D212" s="21">
        <v>0</v>
      </c>
      <c r="E212" s="21">
        <v>0</v>
      </c>
      <c r="F212" s="51">
        <f ca="1"/>
        <v>2.4442318524112209E-3</v>
      </c>
      <c r="G212" s="35">
        <v>2.6162914434848614E-3</v>
      </c>
    </row>
    <row r="213" spans="1:7">
      <c r="A213" s="7">
        <v>209</v>
      </c>
      <c r="B213" s="21">
        <v>2.5903687346726656E-3</v>
      </c>
      <c r="C213" s="21">
        <v>6.7843389697372913E-3</v>
      </c>
      <c r="D213" s="21">
        <v>1.1406214907765388E-2</v>
      </c>
      <c r="E213" s="21">
        <v>5.7241087779402733E-4</v>
      </c>
      <c r="F213" s="51">
        <f ca="1"/>
        <v>4.7532953452243129E-3</v>
      </c>
      <c r="G213" s="35">
        <v>4.7416567816295965E-3</v>
      </c>
    </row>
    <row r="214" spans="1:7">
      <c r="A214" s="7">
        <v>210</v>
      </c>
      <c r="B214" s="21">
        <v>0</v>
      </c>
      <c r="C214" s="21">
        <v>0</v>
      </c>
      <c r="D214" s="21">
        <v>0</v>
      </c>
      <c r="E214" s="21">
        <v>0</v>
      </c>
      <c r="F214" s="51">
        <f ca="1"/>
        <v>0</v>
      </c>
      <c r="G214" s="35">
        <v>0</v>
      </c>
    </row>
    <row r="215" spans="1:7">
      <c r="A215" s="7">
        <v>211</v>
      </c>
      <c r="B215" s="21">
        <v>2.4587910622358322E-2</v>
      </c>
      <c r="C215" s="21">
        <v>1.4789295382797718E-3</v>
      </c>
      <c r="D215" s="21">
        <v>0</v>
      </c>
      <c r="E215" s="21">
        <v>0</v>
      </c>
      <c r="F215" s="51">
        <f ca="1"/>
        <v>8.0768657029442331E-3</v>
      </c>
      <c r="G215" s="35">
        <v>8.6427544074836066E-3</v>
      </c>
    </row>
    <row r="216" spans="1:7">
      <c r="A216" s="7">
        <v>212</v>
      </c>
      <c r="B216" s="21">
        <v>3.7140864878892899E-3</v>
      </c>
      <c r="C216" s="21">
        <v>1.0252214036881924E-2</v>
      </c>
      <c r="D216" s="21">
        <v>9.4686085358262062E-3</v>
      </c>
      <c r="E216" s="21">
        <v>8.9701628312468529E-3</v>
      </c>
      <c r="F216" s="51">
        <f ca="1"/>
        <v>7.641312243681966E-3</v>
      </c>
      <c r="G216" s="35">
        <v>7.5009358721489644E-3</v>
      </c>
    </row>
    <row r="217" spans="1:7">
      <c r="A217" s="7">
        <v>213</v>
      </c>
      <c r="B217" s="21">
        <v>8.3991624414920807E-3</v>
      </c>
      <c r="C217" s="21">
        <v>1.494673197157681E-4</v>
      </c>
      <c r="D217" s="21">
        <v>3.3471122151240706E-5</v>
      </c>
      <c r="E217" s="21">
        <v>5.9214919019723311E-5</v>
      </c>
      <c r="F217" s="51">
        <f ca="1"/>
        <v>2.7194103678868397E-3</v>
      </c>
      <c r="G217" s="35">
        <v>2.9165316360659811E-3</v>
      </c>
    </row>
    <row r="218" spans="1:7">
      <c r="A218" s="7">
        <v>214</v>
      </c>
      <c r="B218" s="21">
        <v>0</v>
      </c>
      <c r="C218" s="21">
        <v>0</v>
      </c>
      <c r="D218" s="21">
        <v>0</v>
      </c>
      <c r="E218" s="21">
        <v>0</v>
      </c>
      <c r="F218" s="51">
        <f ca="1"/>
        <v>0</v>
      </c>
      <c r="G218" s="35">
        <v>0</v>
      </c>
    </row>
    <row r="219" spans="1:7">
      <c r="A219" s="7">
        <v>215</v>
      </c>
      <c r="B219" s="21">
        <v>7.5377840548753738E-3</v>
      </c>
      <c r="C219" s="21">
        <v>2.2196577629074454E-4</v>
      </c>
      <c r="D219" s="21">
        <v>5.5785203585401177E-5</v>
      </c>
      <c r="E219" s="21">
        <v>7.1416777791455388E-4</v>
      </c>
      <c r="F219" s="51">
        <f ca="1"/>
        <v>2.6465664045382314E-3</v>
      </c>
      <c r="G219" s="35">
        <v>2.8139028844542131E-3</v>
      </c>
    </row>
    <row r="220" spans="1:7">
      <c r="A220" s="7">
        <v>216</v>
      </c>
      <c r="B220" s="21">
        <v>0</v>
      </c>
      <c r="C220" s="21">
        <v>0</v>
      </c>
      <c r="D220" s="21">
        <v>0</v>
      </c>
      <c r="E220" s="21">
        <v>0</v>
      </c>
      <c r="F220" s="51">
        <f ca="1"/>
        <v>0</v>
      </c>
      <c r="G220" s="35">
        <v>0</v>
      </c>
    </row>
    <row r="221" spans="1:7">
      <c r="A221" s="7">
        <v>217</v>
      </c>
      <c r="B221" s="21">
        <v>8.5818720981478691E-4</v>
      </c>
      <c r="C221" s="21">
        <v>2.1726211998611689E-3</v>
      </c>
      <c r="D221" s="21">
        <v>1.3704565353691578E-3</v>
      </c>
      <c r="E221" s="21">
        <v>2.9499796219170094E-3</v>
      </c>
      <c r="F221" s="51">
        <f ca="1"/>
        <v>1.7922486136595656E-3</v>
      </c>
      <c r="G221" s="35">
        <v>1.7495719346255051E-3</v>
      </c>
    </row>
    <row r="222" spans="1:7">
      <c r="A222" s="7">
        <v>218</v>
      </c>
      <c r="B222" s="21">
        <v>9.3566777650266886E-4</v>
      </c>
      <c r="C222" s="21">
        <v>0</v>
      </c>
      <c r="D222" s="21">
        <v>3.7190136936260387E-5</v>
      </c>
      <c r="E222" s="21">
        <v>3.4452317049726844E-4</v>
      </c>
      <c r="F222" s="51">
        <f ca="1"/>
        <v>4.0181163028827347E-4</v>
      </c>
      <c r="G222" s="35">
        <v>4.196968086134266E-4</v>
      </c>
    </row>
    <row r="223" spans="1:7">
      <c r="A223" s="7">
        <v>219</v>
      </c>
      <c r="B223" s="21">
        <v>1.7438328359276056E-3</v>
      </c>
      <c r="C223" s="21">
        <v>1.2918718857690692E-3</v>
      </c>
      <c r="D223" s="21">
        <v>1.2216960312798619E-3</v>
      </c>
      <c r="E223" s="21">
        <v>5.2216788753867149E-4</v>
      </c>
      <c r="F223" s="51">
        <f ca="1"/>
        <v>1.2048418912183197E-3</v>
      </c>
      <c r="G223" s="35">
        <v>1.225361065448409E-3</v>
      </c>
    </row>
    <row r="224" spans="1:7">
      <c r="A224" s="7">
        <v>220</v>
      </c>
      <c r="B224" s="21">
        <v>0</v>
      </c>
      <c r="C224" s="21">
        <v>0</v>
      </c>
      <c r="D224" s="21">
        <v>0</v>
      </c>
      <c r="E224" s="21">
        <v>0</v>
      </c>
      <c r="F224" s="51">
        <f ca="1"/>
        <v>0</v>
      </c>
      <c r="G224" s="35">
        <v>0</v>
      </c>
    </row>
    <row r="225" spans="1:7">
      <c r="A225" s="7">
        <v>221</v>
      </c>
      <c r="B225" s="21">
        <v>0</v>
      </c>
      <c r="C225" s="21">
        <v>0</v>
      </c>
      <c r="D225" s="21">
        <v>0</v>
      </c>
      <c r="E225" s="21">
        <v>0</v>
      </c>
      <c r="F225" s="51">
        <f ca="1"/>
        <v>0</v>
      </c>
      <c r="G225" s="35">
        <v>0</v>
      </c>
    </row>
    <row r="226" spans="1:7">
      <c r="A226" s="7">
        <v>222</v>
      </c>
      <c r="B226" s="21">
        <v>4.5247036032378674E-3</v>
      </c>
      <c r="C226" s="21">
        <v>1.438695820979774E-3</v>
      </c>
      <c r="D226" s="21">
        <v>0</v>
      </c>
      <c r="E226" s="21">
        <v>6.1009308410575613E-5</v>
      </c>
      <c r="F226" s="51">
        <f ca="1"/>
        <v>1.7121064949255315E-3</v>
      </c>
      <c r="G226" s="35">
        <v>1.8006447507477028E-3</v>
      </c>
    </row>
    <row r="227" spans="1:7">
      <c r="A227" s="7">
        <v>223</v>
      </c>
      <c r="B227" s="21">
        <v>3.5144563298672438E-3</v>
      </c>
      <c r="C227" s="21">
        <v>3.9679785259068012E-3</v>
      </c>
      <c r="D227" s="21">
        <v>8.2562101306393743E-4</v>
      </c>
      <c r="E227" s="21">
        <v>6.1368187889456749E-3</v>
      </c>
      <c r="F227" s="51">
        <f ca="1"/>
        <v>3.7251550178559602E-3</v>
      </c>
      <c r="G227" s="35">
        <v>3.6808982595269032E-3</v>
      </c>
    </row>
    <row r="228" spans="1:7">
      <c r="A228" s="7">
        <v>224</v>
      </c>
      <c r="B228" s="21">
        <v>3.8140499964356422E-3</v>
      </c>
      <c r="C228" s="21">
        <v>3.2406614627689123E-3</v>
      </c>
      <c r="D228" s="21">
        <v>1.048761885613203E-2</v>
      </c>
      <c r="E228" s="21">
        <v>1.080761943012476E-2</v>
      </c>
      <c r="F228" s="51">
        <f ca="1"/>
        <v>7.1597357155678346E-3</v>
      </c>
      <c r="G228" s="35">
        <v>7.0889556239659172E-3</v>
      </c>
    </row>
    <row r="229" spans="1:7">
      <c r="A229" s="7">
        <v>225</v>
      </c>
      <c r="B229" s="21">
        <v>2.02376046217978E-3</v>
      </c>
      <c r="C229" s="21">
        <v>5.3003560751676559E-3</v>
      </c>
      <c r="D229" s="21">
        <v>4.3270722962915897E-3</v>
      </c>
      <c r="E229" s="21">
        <v>3.637231420725584E-3</v>
      </c>
      <c r="F229" s="51">
        <f ca="1"/>
        <v>3.5768194813628027E-3</v>
      </c>
      <c r="G229" s="35">
        <v>3.5185607782599014E-3</v>
      </c>
    </row>
    <row r="230" spans="1:7">
      <c r="A230" s="7">
        <v>226</v>
      </c>
      <c r="B230" s="21">
        <v>1.1951837223023176E-3</v>
      </c>
      <c r="C230" s="21">
        <v>7.8329430834855884E-5</v>
      </c>
      <c r="D230" s="21">
        <v>0</v>
      </c>
      <c r="E230" s="21">
        <v>3.5887828744307626E-6</v>
      </c>
      <c r="F230" s="51">
        <f ca="1"/>
        <v>3.947596519293715E-4</v>
      </c>
      <c r="G230" s="35">
        <v>4.2213877474789639E-4</v>
      </c>
    </row>
    <row r="231" spans="1:7">
      <c r="A231" s="7">
        <v>227</v>
      </c>
      <c r="B231" s="21">
        <v>3.2386844977736473E-3</v>
      </c>
      <c r="C231" s="21">
        <v>6.7141727777197957E-4</v>
      </c>
      <c r="D231" s="21">
        <v>9.2975342340650968E-6</v>
      </c>
      <c r="E231" s="21">
        <v>9.8691532912198454E-5</v>
      </c>
      <c r="F231" s="51">
        <f ca="1"/>
        <v>1.1788033194525488E-3</v>
      </c>
      <c r="G231" s="35">
        <v>1.2460367753841623E-3</v>
      </c>
    </row>
    <row r="232" spans="1:7">
      <c r="A232" s="7">
        <v>228</v>
      </c>
      <c r="B232" s="21">
        <v>2.2728156764060259E-3</v>
      </c>
      <c r="C232" s="21">
        <v>3.1231867615133524E-3</v>
      </c>
      <c r="D232" s="21">
        <v>8.2934001693502069E-4</v>
      </c>
      <c r="E232" s="21">
        <v>4.2329696007072926E-3</v>
      </c>
      <c r="F232" s="51">
        <f ca="1"/>
        <v>2.6487542616418528E-3</v>
      </c>
      <c r="G232" s="35">
        <v>2.6101865814296002E-3</v>
      </c>
    </row>
    <row r="233" spans="1:7">
      <c r="A233" s="7">
        <v>229</v>
      </c>
      <c r="B233" s="21">
        <v>2.4507760535925627E-3</v>
      </c>
      <c r="C233" s="21">
        <v>1.8410331103950739E-3</v>
      </c>
      <c r="D233" s="21">
        <v>7.6816226355731487E-3</v>
      </c>
      <c r="E233" s="21">
        <v>5.8138282038271427E-3</v>
      </c>
      <c r="F233" s="51">
        <f ca="1"/>
        <v>4.4529696902918647E-3</v>
      </c>
      <c r="G233" s="35">
        <v>4.4267680428819629E-3</v>
      </c>
    </row>
    <row r="234" spans="1:7">
      <c r="A234" s="7">
        <v>230</v>
      </c>
      <c r="B234" s="21">
        <v>1.6543332021683455E-3</v>
      </c>
      <c r="C234" s="21">
        <v>4.3328031897544861E-3</v>
      </c>
      <c r="D234" s="21">
        <v>4.0444275364279747E-3</v>
      </c>
      <c r="E234" s="21">
        <v>4.7497539781033993E-3</v>
      </c>
      <c r="F234" s="51">
        <f ca="1"/>
        <v>3.5335666073745527E-3</v>
      </c>
      <c r="G234" s="35">
        <v>3.4640023304741627E-3</v>
      </c>
    </row>
    <row r="235" spans="1:7">
      <c r="A235" s="7">
        <v>231</v>
      </c>
      <c r="B235" s="21">
        <v>1.4899685978889465E-2</v>
      </c>
      <c r="C235" s="21">
        <v>1.2932713143527508E-3</v>
      </c>
      <c r="D235" s="21">
        <v>5.5785203585401177E-5</v>
      </c>
      <c r="E235" s="21">
        <v>1.8428399926051497E-3</v>
      </c>
      <c r="F235" s="51">
        <f ca="1"/>
        <v>5.4924695396168424E-3</v>
      </c>
      <c r="G235" s="35">
        <v>5.8067463075078696E-3</v>
      </c>
    </row>
    <row r="236" spans="1:7">
      <c r="A236" s="7">
        <v>232</v>
      </c>
      <c r="B236" s="21">
        <v>1.1657067574560642E-2</v>
      </c>
      <c r="C236" s="21">
        <v>1.671934878686443E-4</v>
      </c>
      <c r="D236" s="21">
        <v>0</v>
      </c>
      <c r="E236" s="21">
        <v>0</v>
      </c>
      <c r="F236" s="51">
        <f ca="1"/>
        <v>3.733667738957675E-3</v>
      </c>
      <c r="G236" s="35">
        <v>4.0087345413901097E-3</v>
      </c>
    </row>
    <row r="237" spans="1:7">
      <c r="A237" s="7">
        <v>233</v>
      </c>
      <c r="B237" s="21">
        <v>4.3721240945160389E-3</v>
      </c>
      <c r="C237" s="21">
        <v>4.604448564350605E-3</v>
      </c>
      <c r="D237" s="21">
        <v>1.0729354107752442E-3</v>
      </c>
      <c r="E237" s="21">
        <v>7.7105001546442509E-3</v>
      </c>
      <c r="F237" s="51">
        <f ca="1"/>
        <v>4.6063569331835624E-3</v>
      </c>
      <c r="G237" s="35">
        <v>4.5546175528760665E-3</v>
      </c>
    </row>
    <row r="238" spans="1:7">
      <c r="A238" s="7">
        <v>234</v>
      </c>
      <c r="B238" s="21">
        <v>7.3165580397471786E-4</v>
      </c>
      <c r="C238" s="21">
        <v>1.3411241816356778E-3</v>
      </c>
      <c r="D238" s="21">
        <v>2.5307887699455023E-3</v>
      </c>
      <c r="E238" s="21">
        <v>2.4403723364230245E-4</v>
      </c>
      <c r="F238" s="51">
        <f ca="1"/>
        <v>1.107802493300461E-3</v>
      </c>
      <c r="G238" s="35">
        <v>1.1095311487425473E-3</v>
      </c>
    </row>
    <row r="239" spans="1:7">
      <c r="A239" s="7">
        <v>235</v>
      </c>
      <c r="B239" s="21">
        <v>1.6479509649798274E-3</v>
      </c>
      <c r="C239" s="21">
        <v>2.8805015608668327E-4</v>
      </c>
      <c r="D239" s="21">
        <v>0</v>
      </c>
      <c r="E239" s="21">
        <v>0</v>
      </c>
      <c r="F239" s="51">
        <f ca="1"/>
        <v>5.7514351156950114E-4</v>
      </c>
      <c r="G239" s="35">
        <v>6.1067191966501203E-4</v>
      </c>
    </row>
    <row r="240" spans="1:7">
      <c r="A240" s="7">
        <v>236</v>
      </c>
      <c r="B240" s="21">
        <v>3.4245855640619993E-3</v>
      </c>
      <c r="C240" s="21">
        <v>3.5549511085264385E-4</v>
      </c>
      <c r="D240" s="21">
        <v>0</v>
      </c>
      <c r="E240" s="21">
        <v>5.3831745390198193E-6</v>
      </c>
      <c r="F240" s="51">
        <f ca="1"/>
        <v>1.1531981375825407E-3</v>
      </c>
      <c r="G240" s="35">
        <v>1.2300469525052418E-3</v>
      </c>
    </row>
    <row r="241" spans="1:7">
      <c r="A241" s="7">
        <v>237</v>
      </c>
      <c r="B241" s="21">
        <v>2.3960075341165066E-3</v>
      </c>
      <c r="C241" s="21">
        <v>1.8542500038165599E-4</v>
      </c>
      <c r="D241" s="21">
        <v>1.8595068240756518E-6</v>
      </c>
      <c r="E241" s="21">
        <v>1.0766349078039639E-5</v>
      </c>
      <c r="F241" s="51">
        <f ca="1"/>
        <v>7.978778333729027E-4</v>
      </c>
      <c r="G241" s="35">
        <v>8.5236207572918492E-4</v>
      </c>
    </row>
    <row r="242" spans="1:7">
      <c r="A242" s="7">
        <v>238</v>
      </c>
      <c r="B242" s="21">
        <v>1.8488428322598338E-3</v>
      </c>
      <c r="C242" s="21">
        <v>4.9835396930575371E-4</v>
      </c>
      <c r="D242" s="21">
        <v>0</v>
      </c>
      <c r="E242" s="21">
        <v>3.5887828744307626E-6</v>
      </c>
      <c r="F242" s="51">
        <f ca="1"/>
        <v>6.7760845823639621E-4</v>
      </c>
      <c r="G242" s="35">
        <v>7.1519719035737373E-4</v>
      </c>
    </row>
    <row r="243" spans="1:7">
      <c r="A243" s="7">
        <v>239</v>
      </c>
      <c r="B243" s="21">
        <v>0</v>
      </c>
      <c r="C243" s="21">
        <v>0</v>
      </c>
      <c r="D243" s="21">
        <v>0</v>
      </c>
      <c r="E243" s="21">
        <v>0</v>
      </c>
      <c r="F243" s="51">
        <f ca="1"/>
        <v>0</v>
      </c>
      <c r="G243" s="35">
        <v>0</v>
      </c>
    </row>
    <row r="244" spans="1:7">
      <c r="A244" s="7">
        <v>240</v>
      </c>
      <c r="B244" s="21">
        <v>8.465656079351902E-3</v>
      </c>
      <c r="C244" s="21">
        <v>7.4578169733285904E-4</v>
      </c>
      <c r="D244" s="21">
        <v>0</v>
      </c>
      <c r="E244" s="21">
        <v>0</v>
      </c>
      <c r="F244" s="51">
        <f ca="1"/>
        <v>2.8232148810963327E-3</v>
      </c>
      <c r="G244" s="35">
        <v>3.0150470591269875E-3</v>
      </c>
    </row>
    <row r="245" spans="1:7">
      <c r="A245" s="7">
        <v>241</v>
      </c>
      <c r="B245" s="21">
        <v>2.925138920545578E-3</v>
      </c>
      <c r="C245" s="21">
        <v>3.7415421684272587E-4</v>
      </c>
      <c r="D245" s="21">
        <v>0</v>
      </c>
      <c r="E245" s="21">
        <v>0</v>
      </c>
      <c r="F245" s="51">
        <f ca="1"/>
        <v>9.9634730528258618E-4</v>
      </c>
      <c r="G245" s="35">
        <v>1.0611522107889177E-3</v>
      </c>
    </row>
    <row r="246" spans="1:7">
      <c r="A246" s="7">
        <v>242</v>
      </c>
      <c r="B246" s="21">
        <v>0</v>
      </c>
      <c r="C246" s="21">
        <v>0</v>
      </c>
      <c r="D246" s="21">
        <v>0</v>
      </c>
      <c r="E246" s="21">
        <v>0</v>
      </c>
      <c r="F246" s="51">
        <f ca="1"/>
        <v>0</v>
      </c>
      <c r="G246" s="35">
        <v>0</v>
      </c>
    </row>
    <row r="247" spans="1:7">
      <c r="A247" s="7">
        <v>243</v>
      </c>
      <c r="B247" s="21">
        <v>1.8730359151959419E-3</v>
      </c>
      <c r="C247" s="21">
        <v>3.1292896892409772E-5</v>
      </c>
      <c r="D247" s="21">
        <v>0</v>
      </c>
      <c r="E247" s="21">
        <v>6.9981266278773546E-5</v>
      </c>
      <c r="F247" s="51">
        <f ca="1"/>
        <v>6.2025007911915928E-4</v>
      </c>
      <c r="G247" s="35">
        <v>6.6349124544866486E-4</v>
      </c>
    </row>
    <row r="248" spans="1:7">
      <c r="A248" s="7">
        <v>244</v>
      </c>
      <c r="B248" s="21">
        <v>8.9709656313061714E-3</v>
      </c>
      <c r="C248" s="21">
        <v>1.0779529111459851E-3</v>
      </c>
      <c r="D248" s="21">
        <v>0</v>
      </c>
      <c r="E248" s="21">
        <v>0</v>
      </c>
      <c r="F248" s="51">
        <f ca="1"/>
        <v>3.0432076361610713E-3</v>
      </c>
      <c r="G248" s="35">
        <v>3.2428374427888036E-3</v>
      </c>
    </row>
    <row r="249" spans="1:7">
      <c r="A249" s="7">
        <v>245</v>
      </c>
      <c r="B249" s="21">
        <v>6.9518061354756355E-3</v>
      </c>
      <c r="C249" s="21">
        <v>5.10793412104249E-4</v>
      </c>
      <c r="D249" s="21">
        <v>2.9752109185210429E-5</v>
      </c>
      <c r="E249" s="21">
        <v>5.7420525990892202E-5</v>
      </c>
      <c r="F249" s="51">
        <f ca="1"/>
        <v>2.3228741739188732E-3</v>
      </c>
      <c r="G249" s="35">
        <v>2.4810074719155426E-3</v>
      </c>
    </row>
    <row r="250" spans="1:7">
      <c r="A250" s="7">
        <v>246</v>
      </c>
      <c r="B250" s="21">
        <v>2.1554124541580677E-3</v>
      </c>
      <c r="C250" s="21">
        <v>3.0301633523777127E-4</v>
      </c>
      <c r="D250" s="21">
        <v>1.6735561075620353E-5</v>
      </c>
      <c r="E250" s="21">
        <v>0</v>
      </c>
      <c r="F250" s="51">
        <f ca="1"/>
        <v>7.4280601763284152E-4</v>
      </c>
      <c r="G250" s="35">
        <v>7.90240902183652E-4</v>
      </c>
    </row>
    <row r="251" spans="1:7">
      <c r="A251" s="7">
        <v>247</v>
      </c>
      <c r="B251" s="21">
        <v>2.8871423564851284E-3</v>
      </c>
      <c r="C251" s="21">
        <v>1.5374337090179324E-4</v>
      </c>
      <c r="D251" s="21">
        <v>0</v>
      </c>
      <c r="E251" s="21">
        <v>0</v>
      </c>
      <c r="F251" s="51">
        <f ca="1"/>
        <v>9.4483166160371532E-4</v>
      </c>
      <c r="G251" s="35">
        <v>1.0115318772266051E-3</v>
      </c>
    </row>
    <row r="252" spans="1:7">
      <c r="A252" s="7">
        <v>248</v>
      </c>
      <c r="B252" s="21">
        <v>5.5055632255971432E-3</v>
      </c>
      <c r="C252" s="21">
        <v>7.7940698247402906E-5</v>
      </c>
      <c r="D252" s="21">
        <v>0</v>
      </c>
      <c r="E252" s="21">
        <v>0</v>
      </c>
      <c r="F252" s="51">
        <f ca="1"/>
        <v>1.7632057106233897E-3</v>
      </c>
      <c r="G252" s="35">
        <v>1.8931311148286496E-3</v>
      </c>
    </row>
    <row r="253" spans="1:7">
      <c r="A253" s="7">
        <v>249</v>
      </c>
      <c r="B253" s="21">
        <v>3.0506313778460026E-3</v>
      </c>
      <c r="C253" s="21">
        <v>2.2352070664055645E-4</v>
      </c>
      <c r="D253" s="21">
        <v>0</v>
      </c>
      <c r="E253" s="21">
        <v>0</v>
      </c>
      <c r="F253" s="51">
        <f ca="1"/>
        <v>1.0092631558086703E-3</v>
      </c>
      <c r="G253" s="35">
        <v>1.0789648811665299E-3</v>
      </c>
    </row>
    <row r="254" spans="1:7">
      <c r="A254" s="7">
        <v>250</v>
      </c>
      <c r="B254" s="21">
        <v>2.5904430076479912E-3</v>
      </c>
      <c r="C254" s="21">
        <v>1.7590107745490968E-4</v>
      </c>
      <c r="D254" s="21">
        <v>0</v>
      </c>
      <c r="E254" s="21">
        <v>0</v>
      </c>
      <c r="F254" s="51">
        <f ca="1"/>
        <v>8.5452789005088E-4</v>
      </c>
      <c r="G254" s="35">
        <v>9.1389161951164382E-4</v>
      </c>
    </row>
    <row r="255" spans="1:7">
      <c r="A255" s="7">
        <v>251</v>
      </c>
      <c r="B255" s="21">
        <v>1.4173001982271671E-3</v>
      </c>
      <c r="C255" s="21">
        <v>1.4577436377294362E-4</v>
      </c>
      <c r="D255" s="21">
        <v>0</v>
      </c>
      <c r="E255" s="21">
        <v>0</v>
      </c>
      <c r="F255" s="51">
        <f ca="1"/>
        <v>4.7639920545982148E-4</v>
      </c>
      <c r="G255" s="35">
        <v>5.0824968433282045E-4</v>
      </c>
    </row>
    <row r="256" spans="1:7">
      <c r="A256" s="7">
        <v>252</v>
      </c>
      <c r="B256" s="21">
        <v>0</v>
      </c>
      <c r="C256" s="21">
        <v>0</v>
      </c>
      <c r="D256" s="21">
        <v>0</v>
      </c>
      <c r="E256" s="21">
        <v>0</v>
      </c>
      <c r="F256" s="51">
        <f ca="1"/>
        <v>0</v>
      </c>
      <c r="G256" s="35">
        <v>0</v>
      </c>
    </row>
    <row r="257" spans="1:7">
      <c r="A257" s="7">
        <v>253</v>
      </c>
      <c r="B257" s="21">
        <v>5.4386244155466557E-3</v>
      </c>
      <c r="C257" s="21">
        <v>5.2478771976893768E-5</v>
      </c>
      <c r="D257" s="21">
        <v>0</v>
      </c>
      <c r="E257" s="21">
        <v>0</v>
      </c>
      <c r="F257" s="51">
        <f ca="1"/>
        <v>1.7373810555700489E-3</v>
      </c>
      <c r="G257" s="35">
        <v>1.8660380625934441E-3</v>
      </c>
    </row>
    <row r="258" spans="1:7">
      <c r="A258" s="7">
        <v>254</v>
      </c>
      <c r="B258" s="21">
        <v>3.8233264349400997E-3</v>
      </c>
      <c r="C258" s="21">
        <v>7.6580137829296291E-5</v>
      </c>
      <c r="D258" s="21">
        <v>0</v>
      </c>
      <c r="E258" s="21">
        <v>0</v>
      </c>
      <c r="F258" s="51">
        <f ca="1"/>
        <v>1.228472658149506E-3</v>
      </c>
      <c r="G258" s="35">
        <v>1.3184139430595877E-3</v>
      </c>
    </row>
    <row r="259" spans="1:7">
      <c r="A259" s="7">
        <v>255</v>
      </c>
      <c r="B259" s="21">
        <v>5.8700181543827057E-3</v>
      </c>
      <c r="C259" s="21">
        <v>1.9242217240389436E-4</v>
      </c>
      <c r="D259" s="21">
        <v>0</v>
      </c>
      <c r="E259" s="21">
        <v>0</v>
      </c>
      <c r="F259" s="51">
        <f ca="1"/>
        <v>1.8994891405694977E-3</v>
      </c>
      <c r="G259" s="35">
        <v>2.0366270999238674E-3</v>
      </c>
    </row>
    <row r="260" spans="1:7">
      <c r="A260" s="7">
        <v>256</v>
      </c>
      <c r="B260" s="21">
        <v>2.5684020947664976E-3</v>
      </c>
      <c r="C260" s="21">
        <v>6.3751991547178477E-5</v>
      </c>
      <c r="D260" s="21">
        <v>0</v>
      </c>
      <c r="E260" s="21">
        <v>0</v>
      </c>
      <c r="F260" s="51">
        <f ca="1"/>
        <v>8.2745552254644941E-4</v>
      </c>
      <c r="G260" s="35">
        <v>8.8771923827534913E-4</v>
      </c>
    </row>
    <row r="261" spans="1:7">
      <c r="A261" s="7">
        <v>257</v>
      </c>
      <c r="B261" s="21">
        <v>2.3359700571745634E-3</v>
      </c>
      <c r="C261" s="21">
        <v>2.0019679504912347E-4</v>
      </c>
      <c r="D261" s="21">
        <v>0</v>
      </c>
      <c r="E261" s="21">
        <v>0</v>
      </c>
      <c r="F261" s="51">
        <f ca="1"/>
        <v>7.7802312663193679E-4</v>
      </c>
      <c r="G261" s="35">
        <v>8.3102730971718931E-4</v>
      </c>
    </row>
    <row r="262" spans="1:7">
      <c r="A262" s="7">
        <v>258</v>
      </c>
      <c r="B262" s="21">
        <v>2.7416127268224955E-3</v>
      </c>
      <c r="C262" s="21">
        <v>1.5743632684461772E-4</v>
      </c>
      <c r="D262" s="21">
        <v>4.2768657294800505E-5</v>
      </c>
      <c r="E262" s="21">
        <v>4.6654178731841967E-5</v>
      </c>
      <c r="F262" s="51">
        <f ca="1"/>
        <v>9.2186527382559242E-4</v>
      </c>
      <c r="G262" s="35">
        <v>9.8453423243445603E-4</v>
      </c>
    </row>
    <row r="263" spans="1:7">
      <c r="A263" s="7">
        <v>259</v>
      </c>
      <c r="B263" s="21">
        <v>0</v>
      </c>
      <c r="C263" s="21">
        <v>0</v>
      </c>
      <c r="D263" s="21">
        <v>0</v>
      </c>
      <c r="E263" s="21">
        <v>0</v>
      </c>
      <c r="F263" s="51">
        <f ca="1"/>
        <v>0</v>
      </c>
      <c r="G263" s="35">
        <v>0</v>
      </c>
    </row>
    <row r="264" spans="1:7">
      <c r="A264" s="7">
        <v>260</v>
      </c>
      <c r="B264" s="21">
        <v>0</v>
      </c>
      <c r="C264" s="21">
        <v>0</v>
      </c>
      <c r="D264" s="21">
        <v>0</v>
      </c>
      <c r="E264" s="21">
        <v>0</v>
      </c>
      <c r="F264" s="51">
        <f ca="1"/>
        <v>0</v>
      </c>
      <c r="G264" s="35">
        <v>0</v>
      </c>
    </row>
    <row r="265" spans="1:7">
      <c r="A265" s="7">
        <v>261</v>
      </c>
      <c r="B265" s="21">
        <v>0</v>
      </c>
      <c r="C265" s="21">
        <v>0</v>
      </c>
      <c r="D265" s="21">
        <v>0</v>
      </c>
      <c r="E265" s="21">
        <v>0</v>
      </c>
      <c r="F265" s="51">
        <f ca="1"/>
        <v>0</v>
      </c>
      <c r="G265" s="35">
        <v>0</v>
      </c>
    </row>
    <row r="266" spans="1:7">
      <c r="A266" s="7">
        <v>262</v>
      </c>
      <c r="B266" s="21">
        <v>1.6344444593414664E-3</v>
      </c>
      <c r="C266" s="21">
        <v>1.9222780247218907E-4</v>
      </c>
      <c r="D266" s="21">
        <v>0</v>
      </c>
      <c r="E266" s="21">
        <v>0</v>
      </c>
      <c r="F266" s="51">
        <f ca="1"/>
        <v>5.5370445960372197E-4</v>
      </c>
      <c r="G266" s="35">
        <v>5.9012847108496638E-4</v>
      </c>
    </row>
    <row r="267" spans="1:7">
      <c r="A267" s="7">
        <v>263</v>
      </c>
      <c r="B267" s="21">
        <v>0</v>
      </c>
      <c r="C267" s="21">
        <v>0</v>
      </c>
      <c r="D267" s="21">
        <v>0</v>
      </c>
      <c r="E267" s="21">
        <v>0</v>
      </c>
      <c r="F267" s="51">
        <f ca="1"/>
        <v>0</v>
      </c>
      <c r="G267" s="35">
        <v>0</v>
      </c>
    </row>
    <row r="268" spans="1:7">
      <c r="A268" s="7">
        <v>264</v>
      </c>
      <c r="B268" s="21">
        <v>0</v>
      </c>
      <c r="C268" s="21">
        <v>0</v>
      </c>
      <c r="D268" s="21">
        <v>0</v>
      </c>
      <c r="E268" s="21">
        <v>0</v>
      </c>
      <c r="F268" s="51">
        <f ca="1"/>
        <v>0</v>
      </c>
      <c r="G268" s="35">
        <v>0</v>
      </c>
    </row>
    <row r="269" spans="1:7">
      <c r="A269" s="7">
        <v>265</v>
      </c>
      <c r="B269" s="21">
        <v>0</v>
      </c>
      <c r="C269" s="21">
        <v>0</v>
      </c>
      <c r="D269" s="21">
        <v>0</v>
      </c>
      <c r="E269" s="21">
        <v>0</v>
      </c>
      <c r="F269" s="51">
        <f ca="1"/>
        <v>0</v>
      </c>
      <c r="G269" s="35">
        <v>0</v>
      </c>
    </row>
    <row r="270" spans="1:7">
      <c r="A270" s="7">
        <v>266</v>
      </c>
      <c r="B270" s="21">
        <v>9.2819880228489637E-4</v>
      </c>
      <c r="C270" s="21">
        <v>2.0517257507890463E-3</v>
      </c>
      <c r="D270" s="21">
        <v>8.553731458960101E-5</v>
      </c>
      <c r="E270" s="21">
        <v>9.1872841585427523E-4</v>
      </c>
      <c r="F270" s="51">
        <f ca="1"/>
        <v>9.3775480394843143E-4</v>
      </c>
      <c r="G270" s="35">
        <v>9.2211197006395406E-4</v>
      </c>
    </row>
    <row r="271" spans="1:7">
      <c r="A271" s="7">
        <v>267</v>
      </c>
      <c r="B271" s="21">
        <v>1.0981145314872265E-3</v>
      </c>
      <c r="C271" s="21">
        <v>2.4309332948178053E-3</v>
      </c>
      <c r="D271" s="21">
        <v>5.4279002360999584E-3</v>
      </c>
      <c r="E271" s="21">
        <v>6.6392484586685896E-4</v>
      </c>
      <c r="F271" s="51">
        <f ca="1"/>
        <v>2.1857971525654231E-3</v>
      </c>
      <c r="G271" s="35">
        <v>2.182151856850824E-3</v>
      </c>
    </row>
    <row r="272" spans="1:7">
      <c r="A272" s="7">
        <v>268</v>
      </c>
      <c r="B272" s="21">
        <v>7.7870622044429183E-4</v>
      </c>
      <c r="C272" s="21">
        <v>5.2206660620868206E-4</v>
      </c>
      <c r="D272" s="21">
        <v>1.0859520407393575E-3</v>
      </c>
      <c r="E272" s="21">
        <v>2.406278857961297E-3</v>
      </c>
      <c r="F272" s="51">
        <f ca="1"/>
        <v>1.2560589713602962E-3</v>
      </c>
      <c r="G272" s="35">
        <v>1.2389365991553581E-3</v>
      </c>
    </row>
    <row r="273" spans="1:7">
      <c r="A273" s="7">
        <v>269</v>
      </c>
      <c r="B273" s="21">
        <v>5.5488287471234798E-3</v>
      </c>
      <c r="C273" s="21">
        <v>3.9992714300751686E-3</v>
      </c>
      <c r="D273" s="21">
        <v>1.9840938039124012E-3</v>
      </c>
      <c r="E273" s="21">
        <v>1.394780445843935E-2</v>
      </c>
      <c r="F273" s="51">
        <f ca="1"/>
        <v>6.8175953166347714E-3</v>
      </c>
      <c r="G273" s="35">
        <v>6.7229412926768303E-3</v>
      </c>
    </row>
    <row r="274" spans="1:7">
      <c r="A274" s="7">
        <v>270</v>
      </c>
      <c r="B274" s="21">
        <v>1.7032389296218753E-3</v>
      </c>
      <c r="C274" s="21">
        <v>2.1978886798024178E-3</v>
      </c>
      <c r="D274" s="21">
        <v>7.4380273872520775E-5</v>
      </c>
      <c r="E274" s="21">
        <v>1.1789151467382908E-3</v>
      </c>
      <c r="F274" s="51">
        <f ca="1"/>
        <v>1.2803048216632595E-3</v>
      </c>
      <c r="G274" s="35">
        <v>1.277870107411647E-3</v>
      </c>
    </row>
    <row r="275" spans="1:7">
      <c r="A275" s="7">
        <v>271</v>
      </c>
      <c r="B275" s="21">
        <v>3.2636940013617277E-3</v>
      </c>
      <c r="C275" s="21">
        <v>4.6342643909156322E-3</v>
      </c>
      <c r="D275" s="21">
        <v>2.6590947527438402E-4</v>
      </c>
      <c r="E275" s="21">
        <v>2.6198115665465593E-4</v>
      </c>
      <c r="F275" s="51">
        <f ca="1"/>
        <v>1.9990152475990544E-3</v>
      </c>
      <c r="G275" s="35">
        <v>2.0148789612532371E-3</v>
      </c>
    </row>
    <row r="276" spans="1:7">
      <c r="A276" s="7">
        <v>272</v>
      </c>
      <c r="B276" s="21">
        <v>1.051435130648315E-3</v>
      </c>
      <c r="C276" s="21">
        <v>1.3669749023392797E-3</v>
      </c>
      <c r="D276" s="21">
        <v>2.8431860264390707E-3</v>
      </c>
      <c r="E276" s="21">
        <v>2.664671279489994E-3</v>
      </c>
      <c r="F276" s="51">
        <f ca="1"/>
        <v>1.9598873459085149E-3</v>
      </c>
      <c r="G276" s="35">
        <v>1.9383224036232931E-3</v>
      </c>
    </row>
    <row r="277" spans="1:7">
      <c r="A277" s="7">
        <v>273</v>
      </c>
      <c r="B277" s="21">
        <v>1.0364443296566606E-3</v>
      </c>
      <c r="C277" s="21">
        <v>2.6564172003418207E-3</v>
      </c>
      <c r="D277" s="21">
        <v>1.8595068249851465E-3</v>
      </c>
      <c r="E277" s="21">
        <v>5.3311372175812721E-3</v>
      </c>
      <c r="F277" s="51">
        <f ca="1"/>
        <v>2.7098887435410826E-3</v>
      </c>
      <c r="G277" s="35">
        <v>2.6355597700473583E-3</v>
      </c>
    </row>
    <row r="278" spans="1:7">
      <c r="A278" s="7">
        <v>274</v>
      </c>
      <c r="B278" s="21">
        <v>4.0492275729775429E-3</v>
      </c>
      <c r="C278" s="21">
        <v>8.9480197057127953E-3</v>
      </c>
      <c r="D278" s="21">
        <v>1.8609944730997086E-2</v>
      </c>
      <c r="E278" s="21">
        <v>2.8728207107633352E-3</v>
      </c>
      <c r="F278" s="51">
        <f ca="1"/>
        <v>7.8607927792518142E-3</v>
      </c>
      <c r="G278" s="35">
        <v>7.8395951799270121E-3</v>
      </c>
    </row>
    <row r="279" spans="1:7">
      <c r="A279" s="7">
        <v>275</v>
      </c>
      <c r="B279" s="21">
        <v>6.9469824666157365E-4</v>
      </c>
      <c r="C279" s="21">
        <v>1.4797070762142539E-3</v>
      </c>
      <c r="D279" s="21">
        <v>3.0774837359786034E-3</v>
      </c>
      <c r="E279" s="21">
        <v>6.04709901381284E-4</v>
      </c>
      <c r="F279" s="51">
        <f ca="1"/>
        <v>1.3440858115791926E-3</v>
      </c>
      <c r="G279" s="35">
        <v>1.339510135136005E-3</v>
      </c>
    </row>
    <row r="280" spans="1:7">
      <c r="A280" s="7">
        <v>276</v>
      </c>
      <c r="B280" s="21">
        <v>6.3681288156658411E-4</v>
      </c>
      <c r="C280" s="21">
        <v>1.4797070762142539E-3</v>
      </c>
      <c r="D280" s="21">
        <v>0</v>
      </c>
      <c r="E280" s="21">
        <v>0</v>
      </c>
      <c r="F280" s="51">
        <f ca="1"/>
        <v>4.6712961740405566E-4</v>
      </c>
      <c r="G280" s="35">
        <v>4.6348259501164155E-4</v>
      </c>
    </row>
    <row r="281" spans="1:7">
      <c r="A281" s="7">
        <v>277</v>
      </c>
      <c r="B281" s="21">
        <v>9.9963520187884569E-4</v>
      </c>
      <c r="C281" s="21">
        <v>2.5625191628932953E-3</v>
      </c>
      <c r="D281" s="21">
        <v>5.3293467499315739E-3</v>
      </c>
      <c r="E281" s="21">
        <v>0</v>
      </c>
      <c r="F281" s="51">
        <f ca="1"/>
        <v>1.9705994525880586E-3</v>
      </c>
      <c r="G281" s="35">
        <v>1.9713031246155208E-3</v>
      </c>
    </row>
    <row r="282" spans="1:7">
      <c r="A282" s="7">
        <v>278</v>
      </c>
      <c r="B282" s="21">
        <v>1.6443146159872413E-3</v>
      </c>
      <c r="C282" s="21">
        <v>1.4958394458517432E-3</v>
      </c>
      <c r="D282" s="21">
        <v>1.251448062248528E-3</v>
      </c>
      <c r="E282" s="21">
        <v>6.0847816057503223E-3</v>
      </c>
      <c r="F282" s="51">
        <f ca="1"/>
        <v>2.769474799657716E-3</v>
      </c>
      <c r="G282" s="35">
        <v>2.713566213877749E-3</v>
      </c>
    </row>
    <row r="283" spans="1:7">
      <c r="A283" s="7">
        <v>279</v>
      </c>
      <c r="B283" s="21">
        <v>4.1157958912663162E-4</v>
      </c>
      <c r="C283" s="21">
        <v>0</v>
      </c>
      <c r="D283" s="21">
        <v>0</v>
      </c>
      <c r="E283" s="21">
        <v>1.2560740287881345E-5</v>
      </c>
      <c r="F283" s="51">
        <f ca="1"/>
        <v>1.3427630634136825E-4</v>
      </c>
      <c r="G283" s="35">
        <v>1.4390162567264869E-4</v>
      </c>
    </row>
    <row r="284" spans="1:7">
      <c r="A284" s="7">
        <v>280</v>
      </c>
      <c r="B284" s="21">
        <v>1.1719553731381893E-3</v>
      </c>
      <c r="C284" s="21">
        <v>1.5825266018509865E-3</v>
      </c>
      <c r="D284" s="21">
        <v>3.2913270406424999E-3</v>
      </c>
      <c r="E284" s="21">
        <v>7.2852295124903321E-4</v>
      </c>
      <c r="F284" s="51">
        <f ca="1"/>
        <v>1.5966179033404431E-3</v>
      </c>
      <c r="G284" s="35">
        <v>1.6008732759869458E-3</v>
      </c>
    </row>
    <row r="285" spans="1:7">
      <c r="A285" s="7">
        <v>281</v>
      </c>
      <c r="B285" s="21">
        <v>4.6219213982112706E-4</v>
      </c>
      <c r="C285" s="21">
        <v>1.0210036998614669E-3</v>
      </c>
      <c r="D285" s="21">
        <v>2.1235567983239889E-3</v>
      </c>
      <c r="E285" s="21">
        <v>3.2837362959980965E-4</v>
      </c>
      <c r="F285" s="51">
        <f ca="1"/>
        <v>8.9717794968967801E-4</v>
      </c>
      <c r="G285" s="35">
        <v>8.9475580032269473E-4</v>
      </c>
    </row>
    <row r="286" spans="1:7">
      <c r="A286" s="7">
        <v>282</v>
      </c>
      <c r="B286" s="21">
        <v>2.9923750553280115E-3</v>
      </c>
      <c r="C286" s="21">
        <v>3.9792517200112343E-3</v>
      </c>
      <c r="D286" s="21">
        <v>0</v>
      </c>
      <c r="E286" s="21">
        <v>0</v>
      </c>
      <c r="F286" s="51">
        <f ca="1"/>
        <v>1.6628526789807334E-3</v>
      </c>
      <c r="G286" s="35">
        <v>1.6834781584356331E-3</v>
      </c>
    </row>
    <row r="287" spans="1:7">
      <c r="A287" s="7">
        <v>283</v>
      </c>
      <c r="B287" s="21">
        <v>1.1915473733097315E-3</v>
      </c>
      <c r="C287" s="21">
        <v>1.3428735546767712E-3</v>
      </c>
      <c r="D287" s="21">
        <v>4.7194282524287701E-3</v>
      </c>
      <c r="E287" s="21">
        <v>1.044335775077343E-3</v>
      </c>
      <c r="F287" s="51">
        <f ca="1"/>
        <v>1.9681989640437905E-3</v>
      </c>
      <c r="G287" s="35">
        <v>1.9744411152694029E-3</v>
      </c>
    </row>
    <row r="288" spans="1:7">
      <c r="A288" s="7">
        <v>284</v>
      </c>
      <c r="B288" s="21">
        <v>1.7191203078255057E-3</v>
      </c>
      <c r="C288" s="21">
        <v>1.2865073513239622E-3</v>
      </c>
      <c r="D288" s="21">
        <v>4.7621969133615494E-3</v>
      </c>
      <c r="E288" s="21">
        <v>2.4116621352732182E-3</v>
      </c>
      <c r="F288" s="51">
        <f ca="1"/>
        <v>2.5170788285554034E-3</v>
      </c>
      <c r="G288" s="35">
        <v>2.5190766334750279E-3</v>
      </c>
    </row>
    <row r="289" spans="1:7">
      <c r="A289" s="7">
        <v>285</v>
      </c>
      <c r="B289" s="21">
        <v>1.1835325276479125E-3</v>
      </c>
      <c r="C289" s="21">
        <v>1.8260669894516468E-3</v>
      </c>
      <c r="D289" s="21">
        <v>5.838851211592555E-4</v>
      </c>
      <c r="E289" s="21">
        <v>2.016895916312933E-3</v>
      </c>
      <c r="F289" s="51">
        <f ca="1"/>
        <v>1.3967976135410463E-3</v>
      </c>
      <c r="G289" s="35">
        <v>1.3768572998186998E-3</v>
      </c>
    </row>
    <row r="290" spans="1:7">
      <c r="A290" s="7">
        <v>286</v>
      </c>
      <c r="B290" s="21">
        <v>1.1911020847037435E-3</v>
      </c>
      <c r="C290" s="21">
        <v>1.6453067073598504E-3</v>
      </c>
      <c r="D290" s="21">
        <v>2.7520701405592263E-4</v>
      </c>
      <c r="E290" s="21">
        <v>1.6939055640250444E-3</v>
      </c>
      <c r="F290" s="51">
        <f ca="1"/>
        <v>1.2074947479713059E-3</v>
      </c>
      <c r="G290" s="35">
        <v>1.1936340933774885E-3</v>
      </c>
    </row>
    <row r="291" spans="1:7">
      <c r="A291" s="7">
        <v>287</v>
      </c>
      <c r="B291" s="21">
        <v>1.3070954009890556E-3</v>
      </c>
      <c r="C291" s="21">
        <v>1.3665860751643777E-3</v>
      </c>
      <c r="D291" s="21">
        <v>4.4814113061875105E-4</v>
      </c>
      <c r="E291" s="21">
        <v>3.5851940046995878E-3</v>
      </c>
      <c r="F291" s="51">
        <f ca="1"/>
        <v>1.7612775216712755E-3</v>
      </c>
      <c r="G291" s="35">
        <v>1.7297034484207092E-3</v>
      </c>
    </row>
    <row r="292" spans="1:7">
      <c r="A292" s="7">
        <v>288</v>
      </c>
      <c r="B292" s="21">
        <v>1.4791929861530662E-3</v>
      </c>
      <c r="C292" s="21">
        <v>1.8361739348620176E-3</v>
      </c>
      <c r="D292" s="21">
        <v>2.7892601792700589E-4</v>
      </c>
      <c r="E292" s="21">
        <v>3.4918857272714376E-3</v>
      </c>
      <c r="F292" s="51">
        <f ca="1"/>
        <v>1.8360150417174119E-3</v>
      </c>
      <c r="G292" s="35">
        <v>1.8034692856772742E-3</v>
      </c>
    </row>
    <row r="293" spans="1:7">
      <c r="A293" s="7">
        <v>289</v>
      </c>
      <c r="B293" s="21">
        <v>2.6368997059762478E-3</v>
      </c>
      <c r="C293" s="21">
        <v>4.4816872105002403E-3</v>
      </c>
      <c r="D293" s="21">
        <v>7.9400939866900444E-3</v>
      </c>
      <c r="E293" s="21">
        <v>1.4365897513926029E-2</v>
      </c>
      <c r="F293" s="51">
        <f ca="1"/>
        <v>7.4303284082132288E-3</v>
      </c>
      <c r="G293" s="35">
        <v>7.2655177480434267E-3</v>
      </c>
    </row>
    <row r="294" spans="1:7">
      <c r="A294" s="7">
        <v>290</v>
      </c>
      <c r="B294" s="21">
        <v>2.141609089449048E-3</v>
      </c>
      <c r="C294" s="21">
        <v>1.01734958589077E-2</v>
      </c>
      <c r="D294" s="21">
        <v>1.0920883156359196E-2</v>
      </c>
      <c r="E294" s="21">
        <v>6.854575127363205E-3</v>
      </c>
      <c r="F294" s="51">
        <f ca="1"/>
        <v>6.8624218537304297E-3</v>
      </c>
      <c r="G294" s="35">
        <v>6.7154373175958727E-3</v>
      </c>
    </row>
    <row r="295" spans="1:7">
      <c r="A295" s="7">
        <v>291</v>
      </c>
      <c r="B295" s="21">
        <v>1.8712918972596526E-3</v>
      </c>
      <c r="C295" s="21">
        <v>4.58139693364501E-3</v>
      </c>
      <c r="D295" s="21">
        <v>8.1167472526431084E-3</v>
      </c>
      <c r="E295" s="21">
        <v>5.8550992980599403E-3</v>
      </c>
      <c r="F295" s="51">
        <f ca="1"/>
        <v>4.8682924476731301E-3</v>
      </c>
      <c r="G295" s="35">
        <v>4.7937565391461901E-3</v>
      </c>
    </row>
    <row r="296" spans="1:7">
      <c r="A296" s="7">
        <v>292</v>
      </c>
      <c r="B296" s="21">
        <v>1.1799776693806052E-3</v>
      </c>
      <c r="C296" s="21">
        <v>1.0464655933901668E-3</v>
      </c>
      <c r="D296" s="21">
        <v>1.8539283191785216E-3</v>
      </c>
      <c r="E296" s="21">
        <v>4.6133804135024548E-3</v>
      </c>
      <c r="F296" s="51">
        <f ca="1"/>
        <v>2.2657391862129471E-3</v>
      </c>
      <c r="G296" s="35">
        <v>2.2244857371612426E-3</v>
      </c>
    </row>
    <row r="297" spans="1:7">
      <c r="A297" s="7">
        <v>293</v>
      </c>
      <c r="B297" s="21">
        <v>1.3885578373447061E-3</v>
      </c>
      <c r="C297" s="21">
        <v>4.0165698155760765E-3</v>
      </c>
      <c r="D297" s="21">
        <v>7.1126134134829044E-3</v>
      </c>
      <c r="E297" s="21">
        <v>4.6259411610662937E-3</v>
      </c>
      <c r="F297" s="51">
        <f ca="1"/>
        <v>4.0456089875093148E-3</v>
      </c>
      <c r="G297" s="35">
        <v>3.9807862526369583E-3</v>
      </c>
    </row>
    <row r="298" spans="1:7">
      <c r="A298" s="7">
        <v>294</v>
      </c>
      <c r="B298" s="21">
        <v>1.6431791009381413E-3</v>
      </c>
      <c r="C298" s="21">
        <v>4.3036481365561485E-3</v>
      </c>
      <c r="D298" s="21">
        <v>8.7601365521550179E-3</v>
      </c>
      <c r="E298" s="21">
        <v>5.1427260041236877E-3</v>
      </c>
      <c r="F298" s="51">
        <f ca="1"/>
        <v>4.6914135264557602E-3</v>
      </c>
      <c r="G298" s="35">
        <v>4.625283647869083E-3</v>
      </c>
    </row>
    <row r="299" spans="1:7">
      <c r="A299" s="7">
        <v>295</v>
      </c>
      <c r="B299" s="21">
        <v>2.1677687764167786E-3</v>
      </c>
      <c r="C299" s="21">
        <v>5.6776199489831924E-3</v>
      </c>
      <c r="D299" s="21">
        <v>1.1556834913790226E-2</v>
      </c>
      <c r="E299" s="21">
        <v>2.8110936284065247E-2</v>
      </c>
      <c r="F299" s="51">
        <f ca="1"/>
        <v>1.2143497204652097E-2</v>
      </c>
      <c r="G299" s="35">
        <v>1.1782039843758694E-2</v>
      </c>
    </row>
    <row r="300" spans="1:7">
      <c r="A300" s="7">
        <v>296</v>
      </c>
      <c r="B300" s="21">
        <v>2.2542702499777079E-3</v>
      </c>
      <c r="C300" s="21">
        <v>6.8494519218802452E-3</v>
      </c>
      <c r="D300" s="21">
        <v>1.2135141529142857E-2</v>
      </c>
      <c r="E300" s="21">
        <v>6.2821642495691776E-3</v>
      </c>
      <c r="F300" s="51">
        <f ca="1"/>
        <v>6.4156935102630307E-3</v>
      </c>
      <c r="G300" s="35">
        <v>6.3231156889118883E-3</v>
      </c>
    </row>
    <row r="301" spans="1:7">
      <c r="A301" s="7">
        <v>297</v>
      </c>
      <c r="B301" s="21">
        <v>1.3665837468579412E-3</v>
      </c>
      <c r="C301" s="21">
        <v>2.3961418773978949E-3</v>
      </c>
      <c r="D301" s="21">
        <v>4.245254211127758E-3</v>
      </c>
      <c r="E301" s="21">
        <v>4.3908758088946342E-3</v>
      </c>
      <c r="F301" s="51">
        <f ca="1"/>
        <v>3.0403806560094903E-3</v>
      </c>
      <c r="G301" s="35">
        <v>2.9935376026120285E-3</v>
      </c>
    </row>
    <row r="302" spans="1:7">
      <c r="A302" s="7">
        <v>298</v>
      </c>
      <c r="B302" s="21">
        <v>1.3766988413408399E-3</v>
      </c>
      <c r="C302" s="21">
        <v>3.6902294959872961E-3</v>
      </c>
      <c r="D302" s="21">
        <v>6.5380260348320007E-3</v>
      </c>
      <c r="E302" s="21">
        <v>3.9871376939117908E-3</v>
      </c>
      <c r="F302" s="51">
        <f ca="1"/>
        <v>3.6763101646812507E-3</v>
      </c>
      <c r="G302" s="35">
        <v>3.6225417800691642E-3</v>
      </c>
    </row>
    <row r="303" spans="1:7">
      <c r="A303" s="7">
        <v>299</v>
      </c>
      <c r="B303" s="21">
        <v>2.18939408659935E-3</v>
      </c>
      <c r="C303" s="21">
        <v>5.8828704059123993E-3</v>
      </c>
      <c r="D303" s="21">
        <v>8.4551777690649033E-3</v>
      </c>
      <c r="E303" s="21">
        <v>1.1058834381401539E-2</v>
      </c>
      <c r="F303" s="51">
        <f ca="1"/>
        <v>6.7309982597943191E-3</v>
      </c>
      <c r="G303" s="35">
        <v>6.5811918718896752E-3</v>
      </c>
    </row>
    <row r="304" spans="1:7">
      <c r="A304" s="7">
        <v>300</v>
      </c>
      <c r="B304" s="21">
        <v>1.4530851040035486E-3</v>
      </c>
      <c r="C304" s="21">
        <v>7.1077640168368816E-3</v>
      </c>
      <c r="D304" s="21">
        <v>1.2592580169439316E-2</v>
      </c>
      <c r="E304" s="21">
        <v>0</v>
      </c>
      <c r="F304" s="51">
        <f ca="1"/>
        <v>4.5559014305408974E-3</v>
      </c>
      <c r="G304" s="35">
        <v>4.5225816902624474E-3</v>
      </c>
    </row>
    <row r="305" spans="1:7">
      <c r="A305" s="7">
        <v>301</v>
      </c>
      <c r="B305" s="21">
        <v>1.9267505267634988E-3</v>
      </c>
      <c r="C305" s="21">
        <v>8.5058370605111122E-3</v>
      </c>
      <c r="D305" s="21">
        <v>1.5069443732500076E-2</v>
      </c>
      <c r="E305" s="21">
        <v>1.3996253255754709E-3</v>
      </c>
      <c r="F305" s="51">
        <f ca="1"/>
        <v>5.9024797848202777E-3</v>
      </c>
      <c r="G305" s="35">
        <v>5.8490764471474171E-3</v>
      </c>
    </row>
    <row r="306" spans="1:7">
      <c r="A306" s="7">
        <v>302</v>
      </c>
      <c r="B306" s="21">
        <v>2.620855113491416E-3</v>
      </c>
      <c r="C306" s="21">
        <v>6.8642236292362213E-3</v>
      </c>
      <c r="D306" s="21">
        <v>1.3972334563732147E-2</v>
      </c>
      <c r="E306" s="21">
        <v>8.203958161175251E-3</v>
      </c>
      <c r="F306" s="51">
        <f ca="1"/>
        <v>7.4831297549962511E-3</v>
      </c>
      <c r="G306" s="35">
        <v>7.3776364427086613E-3</v>
      </c>
    </row>
    <row r="307" spans="1:7">
      <c r="A307" s="7">
        <v>303</v>
      </c>
      <c r="B307" s="21">
        <v>9.3093718169257045E-4</v>
      </c>
      <c r="C307" s="21">
        <v>2.438124967738986E-3</v>
      </c>
      <c r="D307" s="21">
        <v>4.9630235880613327E-3</v>
      </c>
      <c r="E307" s="21">
        <v>2.9140918049961329E-3</v>
      </c>
      <c r="F307" s="51">
        <f ca="1"/>
        <v>2.6580263223136467E-3</v>
      </c>
      <c r="G307" s="35">
        <v>2.6205554223243947E-3</v>
      </c>
    </row>
    <row r="308" spans="1:7">
      <c r="A308" s="7">
        <v>304</v>
      </c>
      <c r="B308" s="21">
        <v>9.1838050866499543E-4</v>
      </c>
      <c r="C308" s="21">
        <v>2.4052772205322981E-3</v>
      </c>
      <c r="D308" s="21">
        <v>4.896081518381834E-3</v>
      </c>
      <c r="E308" s="21">
        <v>2.8746151365339756E-3</v>
      </c>
      <c r="F308" s="51">
        <f ca="1"/>
        <v>2.6221335101203804E-3</v>
      </c>
      <c r="G308" s="35">
        <v>2.5851697369657757E-3</v>
      </c>
    </row>
    <row r="309" spans="1:7">
      <c r="A309" s="7">
        <v>305</v>
      </c>
      <c r="B309" s="21">
        <v>2.0115079823881388E-3</v>
      </c>
      <c r="C309" s="21">
        <v>6.0529406182467937E-3</v>
      </c>
      <c r="D309" s="21">
        <v>1.0723776184022427E-2</v>
      </c>
      <c r="E309" s="21">
        <v>6.2947249971330166E-3</v>
      </c>
      <c r="F309" s="51">
        <f ca="1"/>
        <v>5.8832137990850039E-3</v>
      </c>
      <c r="G309" s="35">
        <v>5.7923074268536184E-3</v>
      </c>
    </row>
    <row r="310" spans="1:7">
      <c r="A310" s="7">
        <v>306</v>
      </c>
      <c r="B310" s="21">
        <v>1.8262971425428987E-3</v>
      </c>
      <c r="C310" s="21">
        <v>7.3680197820067406E-3</v>
      </c>
      <c r="D310" s="21">
        <v>1.3053737580776215E-2</v>
      </c>
      <c r="E310" s="21">
        <v>6.6751363920047879E-4</v>
      </c>
      <c r="F310" s="51">
        <f ca="1"/>
        <v>5.0107791472788947E-3</v>
      </c>
      <c r="G310" s="35">
        <v>4.9752659350627195E-3</v>
      </c>
    </row>
    <row r="311" spans="1:7">
      <c r="A311" s="7">
        <v>307</v>
      </c>
      <c r="B311" s="21">
        <v>1.1018473887816072E-3</v>
      </c>
      <c r="C311" s="21">
        <v>3.3156867139041424E-3</v>
      </c>
      <c r="D311" s="21">
        <v>5.8741820976138115E-3</v>
      </c>
      <c r="E311" s="21">
        <v>3.4470260143280029E-3</v>
      </c>
      <c r="F311" s="51">
        <f ca="1"/>
        <v>3.2223764488300568E-3</v>
      </c>
      <c r="G311" s="35">
        <v>3.1725932447230713E-3</v>
      </c>
    </row>
    <row r="312" spans="1:7">
      <c r="A312" s="7">
        <v>308</v>
      </c>
      <c r="B312" s="21">
        <v>6.1388139147311449E-4</v>
      </c>
      <c r="C312" s="21">
        <v>2.9461972881108522E-3</v>
      </c>
      <c r="D312" s="21">
        <v>5.4967021569609642E-3</v>
      </c>
      <c r="E312" s="21">
        <v>5.8856041869148612E-4</v>
      </c>
      <c r="F312" s="51">
        <f ca="1"/>
        <v>2.1185301126841524E-3</v>
      </c>
      <c r="G312" s="35">
        <v>2.0979187986645575E-3</v>
      </c>
    </row>
    <row r="313" spans="1:7">
      <c r="A313" s="7">
        <v>309</v>
      </c>
      <c r="B313" s="21">
        <v>2.215902553871274E-3</v>
      </c>
      <c r="C313" s="21">
        <v>9.7558042034506798E-3</v>
      </c>
      <c r="D313" s="21">
        <v>1.728411577641964E-2</v>
      </c>
      <c r="E313" s="21">
        <v>2.8351385844871402E-4</v>
      </c>
      <c r="F313" s="51">
        <f ca="1"/>
        <v>6.4027722529829299E-3</v>
      </c>
      <c r="G313" s="35">
        <v>6.3586598573498561E-3</v>
      </c>
    </row>
    <row r="314" spans="1:7">
      <c r="A314" s="7">
        <v>310</v>
      </c>
      <c r="B314" s="21">
        <v>8.828033460304141E-4</v>
      </c>
      <c r="C314" s="21">
        <v>2.6563976425677538E-3</v>
      </c>
      <c r="D314" s="21">
        <v>4.7064116224646568E-3</v>
      </c>
      <c r="E314" s="21">
        <v>2.7633628342300653E-3</v>
      </c>
      <c r="F314" s="51">
        <f ca="1"/>
        <v>2.5821977456929757E-3</v>
      </c>
      <c r="G314" s="35">
        <v>2.5422925622211757E-3</v>
      </c>
    </row>
    <row r="315" spans="1:7">
      <c r="A315" s="7">
        <v>311</v>
      </c>
      <c r="B315" s="21">
        <v>1.730727031826973E-3</v>
      </c>
      <c r="C315" s="21">
        <v>2.5075136218219995E-3</v>
      </c>
      <c r="D315" s="21">
        <v>4.4423616491258144E-3</v>
      </c>
      <c r="E315" s="21">
        <v>1.2067282572388649E-2</v>
      </c>
      <c r="F315" s="51">
        <f ca="1"/>
        <v>5.3634400357559578E-3</v>
      </c>
      <c r="G315" s="35">
        <v>5.2254885658067751E-3</v>
      </c>
    </row>
    <row r="316" spans="1:7">
      <c r="A316" s="7">
        <v>312</v>
      </c>
      <c r="B316" s="21">
        <v>8.6396833648905158E-4</v>
      </c>
      <c r="C316" s="21">
        <v>2.5997983757406473E-3</v>
      </c>
      <c r="D316" s="21">
        <v>6.9564152508974075E-3</v>
      </c>
      <c r="E316" s="21">
        <v>4.3603710946626961E-4</v>
      </c>
      <c r="F316" s="51">
        <f ca="1"/>
        <v>2.4205680944014685E-3</v>
      </c>
      <c r="G316" s="35">
        <v>2.4148579745201289E-3</v>
      </c>
    </row>
    <row r="317" spans="1:7">
      <c r="A317" s="7">
        <v>313</v>
      </c>
      <c r="B317" s="21">
        <v>1.2274141190573573E-3</v>
      </c>
      <c r="C317" s="21">
        <v>1.1020542588084936E-3</v>
      </c>
      <c r="D317" s="21">
        <v>4.6487670624628663E-4</v>
      </c>
      <c r="E317" s="21">
        <v>4.7730812802910805E-3</v>
      </c>
      <c r="F317" s="51">
        <f ca="1"/>
        <v>2.0240313507943241E-3</v>
      </c>
      <c r="G317" s="35">
        <v>1.9786775023626752E-3</v>
      </c>
    </row>
    <row r="318" spans="1:7">
      <c r="A318" s="7">
        <v>314</v>
      </c>
      <c r="B318" s="21">
        <v>7.8967469744384289E-4</v>
      </c>
      <c r="C318" s="21">
        <v>2.3763165809214115E-3</v>
      </c>
      <c r="D318" s="21">
        <v>4.2099235579371452E-3</v>
      </c>
      <c r="E318" s="21">
        <v>2.461905125528574E-3</v>
      </c>
      <c r="F318" s="51">
        <f ca="1"/>
        <v>2.3070464762185378E-3</v>
      </c>
      <c r="G318" s="35">
        <v>2.2714769713859679E-3</v>
      </c>
    </row>
    <row r="319" spans="1:7">
      <c r="A319" s="7">
        <v>315</v>
      </c>
      <c r="B319" s="21">
        <v>1.4349478296935558E-3</v>
      </c>
      <c r="C319" s="21">
        <v>3.7582577206194401E-3</v>
      </c>
      <c r="D319" s="21">
        <v>7.6500112190842628E-3</v>
      </c>
      <c r="E319" s="21">
        <v>4.4895675964653492E-3</v>
      </c>
      <c r="F319" s="51">
        <f ca="1"/>
        <v>4.0964892553924459E-3</v>
      </c>
      <c r="G319" s="35">
        <v>4.038758438449511E-3</v>
      </c>
    </row>
    <row r="320" spans="1:7">
      <c r="A320" s="7">
        <v>316</v>
      </c>
      <c r="B320" s="21">
        <v>6.7805993603542447E-4</v>
      </c>
      <c r="C320" s="21">
        <v>2.1652353461831808E-3</v>
      </c>
      <c r="D320" s="21">
        <v>3.8361626211553812E-3</v>
      </c>
      <c r="E320" s="21">
        <v>2.1371201146394014E-3</v>
      </c>
      <c r="F320" s="51">
        <f ca="1"/>
        <v>2.0593621762357442E-3</v>
      </c>
      <c r="G320" s="35">
        <v>2.027330694064603E-3</v>
      </c>
    </row>
    <row r="321" spans="1:7">
      <c r="A321" s="7">
        <v>317</v>
      </c>
      <c r="B321" s="21">
        <v>1.2560152681544423E-3</v>
      </c>
      <c r="C321" s="21">
        <v>2.6249883230775595E-3</v>
      </c>
      <c r="D321" s="21">
        <v>4.6506263315677643E-3</v>
      </c>
      <c r="E321" s="21">
        <v>2.1371201146394014E-3</v>
      </c>
      <c r="F321" s="51">
        <f ca="1"/>
        <v>2.5078060553553761E-3</v>
      </c>
      <c r="G321" s="35">
        <v>2.4851272896135529E-3</v>
      </c>
    </row>
    <row r="322" spans="1:7">
      <c r="A322" s="7">
        <v>318</v>
      </c>
      <c r="B322" s="21">
        <v>4.9291886389255524E-3</v>
      </c>
      <c r="C322" s="21">
        <v>1.0086303576827049E-2</v>
      </c>
      <c r="D322" s="21">
        <v>2.6278549805283546E-2</v>
      </c>
      <c r="E322" s="21">
        <v>4.7639299184083939E-2</v>
      </c>
      <c r="F322" s="51">
        <f ca="1"/>
        <v>2.2561591763632132E-2</v>
      </c>
      <c r="G322" s="35">
        <v>2.1984887036044932E-2</v>
      </c>
    </row>
    <row r="323" spans="1:7">
      <c r="A323" s="7">
        <v>319</v>
      </c>
      <c r="B323" s="21">
        <v>2.9124487191438675E-3</v>
      </c>
      <c r="C323" s="21">
        <v>1.5655389055609703E-2</v>
      </c>
      <c r="D323" s="21">
        <v>2.50680111348629E-2</v>
      </c>
      <c r="E323" s="21">
        <v>2.574951620772481E-3</v>
      </c>
      <c r="F323" s="51">
        <f ca="1"/>
        <v>1.006413683624318E-2</v>
      </c>
      <c r="G323" s="35">
        <v>9.946046000750006E-3</v>
      </c>
    </row>
    <row r="324" spans="1:7">
      <c r="A324" s="7">
        <v>320</v>
      </c>
      <c r="B324" s="21">
        <v>2.4991251993924379E-3</v>
      </c>
      <c r="C324" s="21">
        <v>7.5202081352472305E-3</v>
      </c>
      <c r="D324" s="21">
        <v>1.3323366641998291E-2</v>
      </c>
      <c r="E324" s="21">
        <v>7.8217526897788048E-3</v>
      </c>
      <c r="F324" s="51">
        <f ca="1"/>
        <v>7.309684031905744E-3</v>
      </c>
      <c r="G324" s="35">
        <v>7.1967271798547734E-3</v>
      </c>
    </row>
    <row r="325" spans="1:7">
      <c r="A325" s="7">
        <v>321</v>
      </c>
      <c r="B325" s="21">
        <v>7.6804938726127148E-4</v>
      </c>
      <c r="C325" s="21">
        <v>3.5213257651776075E-3</v>
      </c>
      <c r="D325" s="21">
        <v>6.2386454083025455E-3</v>
      </c>
      <c r="E325" s="21">
        <v>5.3472863510251045E-4</v>
      </c>
      <c r="F325" s="51">
        <f ca="1"/>
        <v>2.421689493975792E-3</v>
      </c>
      <c r="G325" s="35">
        <v>2.399451990337283E-3</v>
      </c>
    </row>
    <row r="326" spans="1:7">
      <c r="A326" s="7">
        <v>322</v>
      </c>
      <c r="B326" s="21">
        <v>1.3174035120755434E-3</v>
      </c>
      <c r="C326" s="21">
        <v>3.1067433301359415E-3</v>
      </c>
      <c r="D326" s="21">
        <v>5.5041401647031307E-3</v>
      </c>
      <c r="E326" s="21">
        <v>3.5941661335527897E-3</v>
      </c>
      <c r="F326" s="51">
        <f ca="1"/>
        <v>3.211620438702838E-3</v>
      </c>
      <c r="G326" s="35">
        <v>3.1670663938164123E-3</v>
      </c>
    </row>
    <row r="327" spans="1:7">
      <c r="A327" s="7">
        <v>323</v>
      </c>
      <c r="B327" s="21">
        <v>8.1025366671383381E-4</v>
      </c>
      <c r="C327" s="21">
        <v>2.438124967738986E-3</v>
      </c>
      <c r="D327" s="21">
        <v>4.3196342885494232E-3</v>
      </c>
      <c r="E327" s="21">
        <v>2.5354751851409674E-3</v>
      </c>
      <c r="F327" s="51">
        <f ca="1"/>
        <v>2.3697750179999125E-3</v>
      </c>
      <c r="G327" s="35">
        <v>2.3331590468109861E-3</v>
      </c>
    </row>
    <row r="328" spans="1:7">
      <c r="A328" s="7">
        <v>324</v>
      </c>
      <c r="B328" s="21">
        <v>8.0397538840770721E-4</v>
      </c>
      <c r="C328" s="21">
        <v>2.1852550562471151E-3</v>
      </c>
      <c r="D328" s="21">
        <v>3.871493274345994E-3</v>
      </c>
      <c r="E328" s="21">
        <v>5.6523329112678766E-4</v>
      </c>
      <c r="F328" s="51">
        <f ca="1"/>
        <v>1.6719983014862718E-3</v>
      </c>
      <c r="G328" s="35">
        <v>1.662980867430596E-3</v>
      </c>
    </row>
    <row r="329" spans="1:7">
      <c r="A329" s="7">
        <v>325</v>
      </c>
      <c r="B329" s="21">
        <v>1.4733154093846679E-3</v>
      </c>
      <c r="C329" s="21">
        <v>4.4334842823445797E-3</v>
      </c>
      <c r="D329" s="21">
        <v>7.8545566648244858E-3</v>
      </c>
      <c r="E329" s="21">
        <v>4.611586220562458E-3</v>
      </c>
      <c r="F329" s="51">
        <f ca="1"/>
        <v>4.3094239941407078E-3</v>
      </c>
      <c r="G329" s="35">
        <v>4.2428260177871276E-3</v>
      </c>
    </row>
    <row r="330" spans="1:7">
      <c r="A330" s="7">
        <v>326</v>
      </c>
      <c r="B330" s="21">
        <v>4.5378395589068532E-4</v>
      </c>
      <c r="C330" s="21">
        <v>1.3654199428856373E-3</v>
      </c>
      <c r="D330" s="21">
        <v>2.4192184209823608E-3</v>
      </c>
      <c r="E330" s="21">
        <v>1.4211580855771899E-3</v>
      </c>
      <c r="F330" s="51">
        <f ca="1"/>
        <v>1.3275105933041216E-3</v>
      </c>
      <c r="G330" s="35">
        <v>1.3069895418923864E-3</v>
      </c>
    </row>
    <row r="331" spans="1:7">
      <c r="A331" s="7">
        <v>327</v>
      </c>
      <c r="B331" s="21">
        <v>1.9507128745317459E-2</v>
      </c>
      <c r="C331" s="21">
        <v>5.3743898868560791E-2</v>
      </c>
      <c r="D331" s="21">
        <v>2.2816149517893791E-2</v>
      </c>
      <c r="E331" s="21">
        <v>8.3534307777881622E-2</v>
      </c>
      <c r="F331" s="51">
        <f ca="1"/>
        <v>4.4251931759166939E-2</v>
      </c>
      <c r="G331" s="35">
        <v>4.2999805673994071E-2</v>
      </c>
    </row>
    <row r="332" spans="1:7">
      <c r="A332" s="7">
        <v>328</v>
      </c>
      <c r="B332" s="21">
        <v>2.3264710325747728E-3</v>
      </c>
      <c r="C332" s="21">
        <v>1.1192750185728073E-2</v>
      </c>
      <c r="D332" s="21">
        <v>1.2402910739183426E-2</v>
      </c>
      <c r="E332" s="21">
        <v>7.1667996235191822E-3</v>
      </c>
      <c r="F332" s="51">
        <f ca="1"/>
        <v>7.5228827295308175E-3</v>
      </c>
      <c r="G332" s="35">
        <v>7.3659710242251373E-3</v>
      </c>
    </row>
    <row r="333" spans="1:7">
      <c r="A333" s="7">
        <v>329</v>
      </c>
      <c r="B333" s="21">
        <v>8.3606463158503175E-4</v>
      </c>
      <c r="C333" s="21">
        <v>2.5158713106065989E-3</v>
      </c>
      <c r="D333" s="21">
        <v>4.4572376646101475E-3</v>
      </c>
      <c r="E333" s="21">
        <v>2.5408582296222448E-3</v>
      </c>
      <c r="F333" s="51">
        <f ca="1"/>
        <v>2.4242315360939277E-3</v>
      </c>
      <c r="G333" s="35">
        <v>2.3874174552211956E-3</v>
      </c>
    </row>
    <row r="334" spans="1:7">
      <c r="A334" s="7">
        <v>330</v>
      </c>
      <c r="B334" s="21">
        <v>3.0066235922276974E-4</v>
      </c>
      <c r="C334" s="21">
        <v>1.3088594423606992E-3</v>
      </c>
      <c r="D334" s="21">
        <v>2.3188050836324692E-3</v>
      </c>
      <c r="E334" s="21">
        <v>2.4942040909081697E-4</v>
      </c>
      <c r="F334" s="51">
        <f ca="1"/>
        <v>9.1908395172553953E-4</v>
      </c>
      <c r="G334" s="35">
        <v>9.1052782750155378E-4</v>
      </c>
    </row>
    <row r="335" spans="1:7">
      <c r="A335" s="7">
        <v>331</v>
      </c>
      <c r="B335" s="21">
        <v>1.7914174823090434E-3</v>
      </c>
      <c r="C335" s="21">
        <v>5.3905416280031204E-3</v>
      </c>
      <c r="D335" s="21">
        <v>9.5504270866513252E-3</v>
      </c>
      <c r="E335" s="21">
        <v>5.6038843467831612E-3</v>
      </c>
      <c r="F335" s="51">
        <f ca="1"/>
        <v>5.23889184095411E-3</v>
      </c>
      <c r="G335" s="35">
        <v>5.1579604682855237E-3</v>
      </c>
    </row>
    <row r="336" spans="1:7">
      <c r="A336" s="7">
        <v>332</v>
      </c>
      <c r="B336" s="21">
        <v>2.0435007754713297E-3</v>
      </c>
      <c r="C336" s="21">
        <v>0</v>
      </c>
      <c r="D336" s="21">
        <v>0</v>
      </c>
      <c r="E336" s="21">
        <v>0</v>
      </c>
      <c r="F336" s="51">
        <f ca="1"/>
        <v>6.492723673218575E-4</v>
      </c>
      <c r="G336" s="35">
        <v>6.9786414946448687E-4</v>
      </c>
    </row>
    <row r="337" spans="1:7">
      <c r="A337" s="7">
        <v>333</v>
      </c>
      <c r="B337" s="21">
        <v>9.4583153259009123E-4</v>
      </c>
      <c r="C337" s="21">
        <v>1.1856315722980071E-5</v>
      </c>
      <c r="D337" s="21">
        <v>0</v>
      </c>
      <c r="E337" s="21">
        <v>0</v>
      </c>
      <c r="F337" s="51">
        <f ca="1"/>
        <v>3.0263654751739628E-4</v>
      </c>
      <c r="G337" s="35">
        <v>3.249766335184348E-4</v>
      </c>
    </row>
    <row r="338" spans="1:7">
      <c r="A338" s="7">
        <v>334</v>
      </c>
      <c r="B338" s="21">
        <v>1.8040187424048781E-3</v>
      </c>
      <c r="C338" s="21">
        <v>2.1652353461831808E-4</v>
      </c>
      <c r="D338" s="21">
        <v>0</v>
      </c>
      <c r="E338" s="21">
        <v>0</v>
      </c>
      <c r="F338" s="51">
        <f ca="1"/>
        <v>6.1193033088822882E-4</v>
      </c>
      <c r="G338" s="35">
        <v>6.5207808573866492E-4</v>
      </c>
    </row>
    <row r="339" spans="1:7">
      <c r="A339" s="7">
        <v>335</v>
      </c>
      <c r="B339" s="21">
        <v>1.0897285537794232E-3</v>
      </c>
      <c r="C339" s="21">
        <v>0</v>
      </c>
      <c r="D339" s="21">
        <v>0</v>
      </c>
      <c r="E339" s="21">
        <v>0</v>
      </c>
      <c r="F339" s="51">
        <f ca="1"/>
        <v>3.4623458250824477E-4</v>
      </c>
      <c r="G339" s="35">
        <v>3.7214690567222256E-4</v>
      </c>
    </row>
    <row r="340" spans="1:7">
      <c r="A340" s="7">
        <v>336</v>
      </c>
      <c r="B340" s="21">
        <v>7.3029031045734882E-3</v>
      </c>
      <c r="C340" s="21">
        <v>2.7794312336482108E-4</v>
      </c>
      <c r="D340" s="21">
        <v>0</v>
      </c>
      <c r="E340" s="21">
        <v>0</v>
      </c>
      <c r="F340" s="51">
        <f ca="1"/>
        <v>2.3700574952457017E-3</v>
      </c>
      <c r="G340" s="35">
        <v>2.5401816278333971E-3</v>
      </c>
    </row>
    <row r="341" spans="1:7">
      <c r="A341" s="7">
        <v>337</v>
      </c>
      <c r="B341" s="21">
        <v>2.7309262659400702E-3</v>
      </c>
      <c r="C341" s="21">
        <v>1.1856315722980071E-5</v>
      </c>
      <c r="D341" s="21">
        <v>0</v>
      </c>
      <c r="E341" s="21">
        <v>0</v>
      </c>
      <c r="F341" s="51">
        <f ca="1"/>
        <v>8.6980671810301627E-4</v>
      </c>
      <c r="G341" s="35">
        <v>9.3459402772543584E-4</v>
      </c>
    </row>
    <row r="342" spans="1:7">
      <c r="A342" s="7">
        <v>338</v>
      </c>
      <c r="B342" s="21">
        <v>1.9304759334772825E-3</v>
      </c>
      <c r="C342" s="21">
        <v>7.1526621468365192E-5</v>
      </c>
      <c r="D342" s="21">
        <v>0</v>
      </c>
      <c r="E342" s="21">
        <v>0</v>
      </c>
      <c r="F342" s="51">
        <f ca="1"/>
        <v>6.2616138748370135E-4</v>
      </c>
      <c r="G342" s="35">
        <v>6.7115732771483294E-4</v>
      </c>
    </row>
    <row r="343" spans="1:7">
      <c r="A343" s="7">
        <v>339</v>
      </c>
      <c r="B343" s="21">
        <v>4.9961726181209087E-3</v>
      </c>
      <c r="C343" s="21">
        <v>1.7454051703680307E-4</v>
      </c>
      <c r="D343" s="21">
        <v>0</v>
      </c>
      <c r="E343" s="21">
        <v>0</v>
      </c>
      <c r="F343" s="51">
        <f ca="1"/>
        <v>1.6186461297580214E-3</v>
      </c>
      <c r="G343" s="35">
        <v>1.7352322470874126E-3</v>
      </c>
    </row>
    <row r="344" spans="1:7">
      <c r="A344" s="7">
        <v>340</v>
      </c>
      <c r="B344" s="21">
        <v>1.010989653877914E-3</v>
      </c>
      <c r="C344" s="21">
        <v>0</v>
      </c>
      <c r="D344" s="21">
        <v>0</v>
      </c>
      <c r="E344" s="21">
        <v>0</v>
      </c>
      <c r="F344" s="51">
        <f ca="1"/>
        <v>3.2121722379078587E-4</v>
      </c>
      <c r="G344" s="35">
        <v>3.452572386512437E-4</v>
      </c>
    </row>
    <row r="345" spans="1:7">
      <c r="A345" s="7">
        <v>341</v>
      </c>
      <c r="B345" s="21">
        <v>3.1454742420464754E-3</v>
      </c>
      <c r="C345" s="21">
        <v>0</v>
      </c>
      <c r="D345" s="21">
        <v>0</v>
      </c>
      <c r="E345" s="21">
        <v>0</v>
      </c>
      <c r="F345" s="51">
        <f ca="1"/>
        <v>9.9939747124020285E-4</v>
      </c>
      <c r="G345" s="35">
        <v>1.0741927445963001E-3</v>
      </c>
    </row>
    <row r="346" spans="1:7">
      <c r="A346" s="7">
        <v>342</v>
      </c>
      <c r="B346" s="21">
        <v>2.3642450105398893E-3</v>
      </c>
      <c r="C346" s="21">
        <v>9.135193977272138E-5</v>
      </c>
      <c r="D346" s="21">
        <v>0</v>
      </c>
      <c r="E346" s="21">
        <v>0</v>
      </c>
      <c r="F346" s="51">
        <f ca="1"/>
        <v>7.6752869613841228E-4</v>
      </c>
      <c r="G346" s="35">
        <v>8.2258735339166777E-4</v>
      </c>
    </row>
    <row r="347" spans="1:7">
      <c r="A347" s="7">
        <v>343</v>
      </c>
      <c r="B347" s="21">
        <v>1.0694686789065599E-3</v>
      </c>
      <c r="C347" s="21">
        <v>0</v>
      </c>
      <c r="D347" s="21">
        <v>0</v>
      </c>
      <c r="E347" s="21">
        <v>0</v>
      </c>
      <c r="F347" s="51">
        <f ca="1"/>
        <v>3.3979750302276496E-4</v>
      </c>
      <c r="G347" s="35">
        <v>3.6522807279673874E-4</v>
      </c>
    </row>
    <row r="348" spans="1:7">
      <c r="A348" s="7">
        <v>344</v>
      </c>
      <c r="B348" s="21">
        <v>3.0403900891542435E-3</v>
      </c>
      <c r="C348" s="21">
        <v>0</v>
      </c>
      <c r="D348" s="21">
        <v>0</v>
      </c>
      <c r="E348" s="21">
        <v>0</v>
      </c>
      <c r="F348" s="51">
        <f ca="1"/>
        <v>9.6600955304838583E-4</v>
      </c>
      <c r="G348" s="35">
        <v>1.0383060623593338E-3</v>
      </c>
    </row>
    <row r="349" spans="1:7">
      <c r="A349" s="7">
        <v>345</v>
      </c>
      <c r="B349" s="21">
        <v>2.8797953855246305E-3</v>
      </c>
      <c r="C349" s="21">
        <v>0</v>
      </c>
      <c r="D349" s="21">
        <v>0</v>
      </c>
      <c r="E349" s="21">
        <v>0</v>
      </c>
      <c r="F349" s="51">
        <f ca="1"/>
        <v>9.1498451569262498E-4</v>
      </c>
      <c r="G349" s="35">
        <v>9.8346229249037854E-4</v>
      </c>
    </row>
    <row r="350" spans="1:7">
      <c r="A350" s="7">
        <v>346</v>
      </c>
      <c r="B350" s="21">
        <v>2.6735605206340551E-3</v>
      </c>
      <c r="C350" s="21">
        <v>9.135193977272138E-5</v>
      </c>
      <c r="D350" s="21">
        <v>0</v>
      </c>
      <c r="E350" s="21">
        <v>0</v>
      </c>
      <c r="F350" s="51">
        <f ca="1"/>
        <v>8.6580613057779283E-4</v>
      </c>
      <c r="G350" s="35">
        <v>9.282199070755543E-4</v>
      </c>
    </row>
    <row r="351" spans="1:7">
      <c r="A351" s="7">
        <v>347</v>
      </c>
      <c r="B351" s="21">
        <v>8.7926338892430067E-4</v>
      </c>
      <c r="C351" s="21">
        <v>0</v>
      </c>
      <c r="D351" s="21">
        <v>0</v>
      </c>
      <c r="E351" s="21">
        <v>0</v>
      </c>
      <c r="F351" s="51">
        <f ca="1"/>
        <v>2.7936442641899516E-4</v>
      </c>
      <c r="G351" s="35">
        <v>3.0027216257130719E-4</v>
      </c>
    </row>
    <row r="352" spans="1:7">
      <c r="A352" s="7">
        <v>348</v>
      </c>
      <c r="B352" s="21">
        <v>7.6416064985096455E-4</v>
      </c>
      <c r="C352" s="21">
        <v>4.8416526988148689E-4</v>
      </c>
      <c r="D352" s="21">
        <v>0</v>
      </c>
      <c r="E352" s="21">
        <v>0</v>
      </c>
      <c r="F352" s="51">
        <f ca="1"/>
        <v>3.2943613804727626E-4</v>
      </c>
      <c r="G352" s="35">
        <v>3.4145885858543479E-4</v>
      </c>
    </row>
    <row r="353" spans="1:7">
      <c r="A353" s="7">
        <v>349</v>
      </c>
      <c r="B353" s="21">
        <v>2.1479912102222443E-3</v>
      </c>
      <c r="C353" s="21">
        <v>0</v>
      </c>
      <c r="D353" s="21">
        <v>0</v>
      </c>
      <c r="E353" s="21">
        <v>0</v>
      </c>
      <c r="F353" s="51">
        <f ca="1"/>
        <v>6.824716461024435E-4</v>
      </c>
      <c r="G353" s="35">
        <v>7.3354807444748701E-4</v>
      </c>
    </row>
    <row r="354" spans="1:7">
      <c r="A354" s="7">
        <v>350</v>
      </c>
      <c r="B354" s="21">
        <v>1.384201692417264E-3</v>
      </c>
      <c r="C354" s="21">
        <v>0</v>
      </c>
      <c r="D354" s="21">
        <v>0</v>
      </c>
      <c r="E354" s="21">
        <v>0</v>
      </c>
      <c r="F354" s="51">
        <f ca="1"/>
        <v>4.3979621660744888E-4</v>
      </c>
      <c r="G354" s="35">
        <v>4.7271072678857907E-4</v>
      </c>
    </row>
    <row r="355" spans="1:7">
      <c r="A355" s="7">
        <v>351</v>
      </c>
      <c r="B355" s="21">
        <v>2.2660624235868454E-3</v>
      </c>
      <c r="C355" s="21">
        <v>0</v>
      </c>
      <c r="D355" s="21">
        <v>0</v>
      </c>
      <c r="E355" s="21">
        <v>0</v>
      </c>
      <c r="F355" s="51">
        <f ca="1"/>
        <v>7.1998588496840002E-4</v>
      </c>
      <c r="G355" s="35">
        <v>7.7386989271150135E-4</v>
      </c>
    </row>
    <row r="356" spans="1:7">
      <c r="A356" s="7">
        <v>352</v>
      </c>
      <c r="B356" s="21">
        <v>6.411172216758132E-4</v>
      </c>
      <c r="C356" s="21">
        <v>4.567596988636069E-5</v>
      </c>
      <c r="D356" s="21">
        <v>0</v>
      </c>
      <c r="E356" s="21">
        <v>0</v>
      </c>
      <c r="F356" s="51">
        <f ca="1"/>
        <v>2.1187315750590565E-4</v>
      </c>
      <c r="G356" s="35">
        <v>2.2653808637601553E-4</v>
      </c>
    </row>
    <row r="357" spans="1:7">
      <c r="A357" s="7">
        <v>353</v>
      </c>
      <c r="B357" s="21">
        <v>1.2312508188188076E-3</v>
      </c>
      <c r="C357" s="21">
        <v>0</v>
      </c>
      <c r="D357" s="21">
        <v>0</v>
      </c>
      <c r="E357" s="21">
        <v>0</v>
      </c>
      <c r="F357" s="51">
        <f ca="1"/>
        <v>3.9119981920098787E-4</v>
      </c>
      <c r="G357" s="35">
        <v>4.2047735717362606E-4</v>
      </c>
    </row>
    <row r="358" spans="1:7">
      <c r="A358" s="7">
        <v>354</v>
      </c>
      <c r="B358" s="21">
        <v>1.198300626128912E-3</v>
      </c>
      <c r="C358" s="21">
        <v>5.4811163863632828E-5</v>
      </c>
      <c r="D358" s="21">
        <v>0</v>
      </c>
      <c r="E358" s="21">
        <v>0</v>
      </c>
      <c r="F358" s="51">
        <f ca="1"/>
        <v>3.9053931976406616E-4</v>
      </c>
      <c r="G358" s="35">
        <v>4.1833734256580522E-4</v>
      </c>
    </row>
    <row r="359" spans="1:7">
      <c r="A359" s="7">
        <v>355</v>
      </c>
      <c r="B359" s="21">
        <v>1.1657958384603262E-3</v>
      </c>
      <c r="C359" s="21">
        <v>0</v>
      </c>
      <c r="D359" s="21">
        <v>0</v>
      </c>
      <c r="E359" s="21">
        <v>0</v>
      </c>
      <c r="F359" s="51">
        <f ca="1"/>
        <v>3.7040310086328387E-4</v>
      </c>
      <c r="G359" s="35">
        <v>3.9812420480667842E-4</v>
      </c>
    </row>
    <row r="360" spans="1:7">
      <c r="A360" s="7">
        <v>356</v>
      </c>
      <c r="B360" s="21">
        <v>9.4902265118435025E-4</v>
      </c>
      <c r="C360" s="21">
        <v>1.0120628867298365E-3</v>
      </c>
      <c r="D360" s="21">
        <v>2.7892601792700589E-4</v>
      </c>
      <c r="E360" s="21">
        <v>1.8284849356859922E-3</v>
      </c>
      <c r="F360" s="51">
        <f ca="1"/>
        <v>1.0556672149013757E-3</v>
      </c>
      <c r="G360" s="35">
        <v>1.0423674636850459E-3</v>
      </c>
    </row>
    <row r="361" spans="1:7">
      <c r="A361" s="7">
        <v>357</v>
      </c>
      <c r="B361" s="21">
        <v>3.7419900763779879E-3</v>
      </c>
      <c r="C361" s="21">
        <v>1.0622092522680759E-3</v>
      </c>
      <c r="D361" s="21">
        <v>2.1588874515146017E-3</v>
      </c>
      <c r="E361" s="21">
        <v>0</v>
      </c>
      <c r="F361" s="51">
        <f ca="1"/>
        <v>1.8628636554538997E-3</v>
      </c>
      <c r="G361" s="35">
        <v>1.9421926220752085E-3</v>
      </c>
    </row>
    <row r="362" spans="1:7">
      <c r="A362" s="7">
        <v>358</v>
      </c>
      <c r="B362" s="21">
        <v>1.487371139228344E-2</v>
      </c>
      <c r="C362" s="21">
        <v>0</v>
      </c>
      <c r="D362" s="21">
        <v>0</v>
      </c>
      <c r="E362" s="21">
        <v>0</v>
      </c>
      <c r="F362" s="51">
        <f ca="1"/>
        <v>4.7257578379448183E-3</v>
      </c>
      <c r="G362" s="35">
        <v>5.0794352880840195E-3</v>
      </c>
    </row>
    <row r="363" spans="1:7">
      <c r="A363" s="7">
        <v>359</v>
      </c>
      <c r="B363" s="21">
        <v>1.8451322102919221E-3</v>
      </c>
      <c r="C363" s="21">
        <v>4.5675970613956451E-4</v>
      </c>
      <c r="D363" s="21">
        <v>0</v>
      </c>
      <c r="E363" s="21">
        <v>0</v>
      </c>
      <c r="F363" s="51">
        <f ca="1"/>
        <v>6.6798409445675659E-4</v>
      </c>
      <c r="G363" s="35">
        <v>7.0605890934276067E-4</v>
      </c>
    </row>
    <row r="364" spans="1:7">
      <c r="A364" s="7">
        <v>360</v>
      </c>
      <c r="B364" s="21">
        <v>8.1193828955292702E-3</v>
      </c>
      <c r="C364" s="21">
        <v>4.9563287757337093E-4</v>
      </c>
      <c r="D364" s="21">
        <v>6.1363723943941295E-5</v>
      </c>
      <c r="E364" s="21">
        <v>2.0222791936248541E-3</v>
      </c>
      <c r="F364" s="51">
        <f ca="1"/>
        <v>3.2468041712042568E-3</v>
      </c>
      <c r="G364" s="35">
        <v>3.407685425678647E-3</v>
      </c>
    </row>
    <row r="365" spans="1:7">
      <c r="A365" s="7">
        <v>361</v>
      </c>
      <c r="B365" s="21">
        <v>3.0665870290249586E-3</v>
      </c>
      <c r="C365" s="21">
        <v>0</v>
      </c>
      <c r="D365" s="21">
        <v>1.2235555332154036E-3</v>
      </c>
      <c r="E365" s="21">
        <v>0</v>
      </c>
      <c r="F365" s="51">
        <f ca="1"/>
        <v>1.2485577111598096E-3</v>
      </c>
      <c r="G365" s="35">
        <v>1.3236520408248197E-3</v>
      </c>
    </row>
    <row r="366" spans="1:7">
      <c r="A366" s="7">
        <v>362</v>
      </c>
      <c r="B366" s="21">
        <v>2.7498502749949694E-3</v>
      </c>
      <c r="C366" s="21">
        <v>0</v>
      </c>
      <c r="D366" s="21">
        <v>0</v>
      </c>
      <c r="E366" s="21">
        <v>0</v>
      </c>
      <c r="F366" s="51">
        <f ca="1"/>
        <v>8.736976365545274E-4</v>
      </c>
      <c r="G366" s="35">
        <v>9.3908548817234032E-4</v>
      </c>
    </row>
    <row r="367" spans="1:7">
      <c r="A367" s="7">
        <v>363</v>
      </c>
      <c r="B367" s="21">
        <v>1.0890606790781021E-3</v>
      </c>
      <c r="C367" s="21">
        <v>0</v>
      </c>
      <c r="D367" s="21">
        <v>0</v>
      </c>
      <c r="E367" s="21">
        <v>0</v>
      </c>
      <c r="F367" s="51">
        <f ca="1"/>
        <v>3.4602238166466979E-4</v>
      </c>
      <c r="G367" s="35">
        <v>3.7191882363967285E-4</v>
      </c>
    </row>
    <row r="368" spans="1:7">
      <c r="A368" s="7">
        <v>364</v>
      </c>
      <c r="B368" s="21">
        <v>1.4699164312332869E-3</v>
      </c>
      <c r="C368" s="21">
        <v>1.5722251264378428E-3</v>
      </c>
      <c r="D368" s="21">
        <v>0</v>
      </c>
      <c r="E368" s="21">
        <v>0</v>
      </c>
      <c r="F368" s="51">
        <f ca="1"/>
        <v>7.4838425997109548E-4</v>
      </c>
      <c r="G368" s="35">
        <v>7.6337254118725344E-4</v>
      </c>
    </row>
    <row r="369" spans="1:7">
      <c r="A369" s="7">
        <v>365</v>
      </c>
      <c r="B369" s="21">
        <v>1.1217138962820172E-3</v>
      </c>
      <c r="C369" s="21">
        <v>3.0418252572417259E-3</v>
      </c>
      <c r="D369" s="21">
        <v>4.2247995734214783E-3</v>
      </c>
      <c r="E369" s="21">
        <v>1.539587858133018E-3</v>
      </c>
      <c r="F369" s="51">
        <f ca="1"/>
        <v>2.2774612498199427E-3</v>
      </c>
      <c r="G369" s="35">
        <v>2.2532220667570838E-3</v>
      </c>
    </row>
    <row r="370" spans="1:7">
      <c r="A370" s="7">
        <v>366</v>
      </c>
      <c r="B370" s="21">
        <v>5.8070867089554667E-4</v>
      </c>
      <c r="C370" s="21">
        <v>0</v>
      </c>
      <c r="D370" s="21">
        <v>3.7190136481513036E-6</v>
      </c>
      <c r="E370" s="21">
        <v>5.7420525990892202E-5</v>
      </c>
      <c r="F370" s="51">
        <f ca="1"/>
        <v>2.0137131146152025E-4</v>
      </c>
      <c r="G370" s="35">
        <v>2.1444810215940572E-4</v>
      </c>
    </row>
    <row r="371" spans="1:7">
      <c r="A371" s="7">
        <v>367</v>
      </c>
      <c r="B371" s="21">
        <v>1.2765943538397551E-3</v>
      </c>
      <c r="C371" s="21">
        <v>0</v>
      </c>
      <c r="D371" s="21">
        <v>0</v>
      </c>
      <c r="E371" s="21">
        <v>0</v>
      </c>
      <c r="F371" s="51">
        <f ca="1"/>
        <v>4.0560661790601979E-4</v>
      </c>
      <c r="G371" s="35">
        <v>4.3596236597858145E-4</v>
      </c>
    </row>
    <row r="372" spans="1:7">
      <c r="A372" s="7">
        <v>368</v>
      </c>
      <c r="B372" s="21">
        <v>1.3952592853456736E-3</v>
      </c>
      <c r="C372" s="21">
        <v>1.0194487404078245E-3</v>
      </c>
      <c r="D372" s="21">
        <v>1.0506213875487447E-3</v>
      </c>
      <c r="E372" s="21">
        <v>1.3780926819890738E-3</v>
      </c>
      <c r="F372" s="51">
        <f ca="1"/>
        <v>1.2459733123257591E-3</v>
      </c>
      <c r="G372" s="35">
        <v>1.2503535547833684E-3</v>
      </c>
    </row>
    <row r="373" spans="1:7">
      <c r="A373" s="7">
        <v>369</v>
      </c>
      <c r="B373" s="21">
        <v>5.6497572222724557E-4</v>
      </c>
      <c r="C373" s="21">
        <v>0</v>
      </c>
      <c r="D373" s="21">
        <v>0</v>
      </c>
      <c r="E373" s="21">
        <v>0</v>
      </c>
      <c r="F373" s="51">
        <f ca="1"/>
        <v>1.7950721088679441E-4</v>
      </c>
      <c r="G373" s="35">
        <v>1.9294159639810356E-4</v>
      </c>
    </row>
    <row r="374" spans="1:7">
      <c r="A374" s="7">
        <v>370</v>
      </c>
      <c r="B374" s="21">
        <v>6.6352920839563012E-4</v>
      </c>
      <c r="C374" s="21">
        <v>0</v>
      </c>
      <c r="D374" s="21">
        <v>1.5062004968058318E-4</v>
      </c>
      <c r="E374" s="21">
        <v>1.5359991230070591E-3</v>
      </c>
      <c r="F374" s="51">
        <f ca="1"/>
        <v>6.7342881770463036E-4</v>
      </c>
      <c r="G374" s="35">
        <v>6.6972449497316056E-4</v>
      </c>
    </row>
    <row r="375" spans="1:7">
      <c r="A375" s="7">
        <v>371</v>
      </c>
      <c r="B375" s="21">
        <v>2.1392342168837786E-3</v>
      </c>
      <c r="C375" s="21">
        <v>0</v>
      </c>
      <c r="D375" s="21">
        <v>3.7190136481513036E-6</v>
      </c>
      <c r="E375" s="21">
        <v>1.5611205890309066E-4</v>
      </c>
      <c r="F375" s="51">
        <f ca="1"/>
        <v>7.2410937808976936E-4</v>
      </c>
      <c r="G375" s="35">
        <v>7.729768948011161E-4</v>
      </c>
    </row>
    <row r="376" spans="1:7">
      <c r="A376" s="7">
        <v>372</v>
      </c>
      <c r="B376" s="21">
        <v>2.8261402621865273E-3</v>
      </c>
      <c r="C376" s="21">
        <v>4.0398938581347466E-3</v>
      </c>
      <c r="D376" s="21">
        <v>2.1477304399013519E-3</v>
      </c>
      <c r="E376" s="21">
        <v>5.3867632523179054E-3</v>
      </c>
      <c r="F376" s="51">
        <f ca="1"/>
        <v>3.6062258530320302E-3</v>
      </c>
      <c r="G376" s="35">
        <v>3.5566829456982179E-3</v>
      </c>
    </row>
    <row r="377" spans="1:7">
      <c r="A377" s="7">
        <v>373</v>
      </c>
      <c r="B377" s="21">
        <v>1.1625305050984025E-3</v>
      </c>
      <c r="C377" s="21">
        <v>0</v>
      </c>
      <c r="D377" s="21">
        <v>1.0413238487672061E-4</v>
      </c>
      <c r="E377" s="21">
        <v>1.5611205890309066E-4</v>
      </c>
      <c r="F377" s="51">
        <f ca="1"/>
        <v>4.3629043762792087E-4</v>
      </c>
      <c r="G377" s="35">
        <v>4.6211170096555391E-4</v>
      </c>
    </row>
    <row r="378" spans="1:7">
      <c r="A378" s="7">
        <v>374</v>
      </c>
      <c r="B378" s="21">
        <v>5.9243413852527738E-4</v>
      </c>
      <c r="C378" s="21">
        <v>1.5179971233010292E-3</v>
      </c>
      <c r="D378" s="21">
        <v>4.6115770237520337E-4</v>
      </c>
      <c r="E378" s="21">
        <v>2.3578302934765816E-3</v>
      </c>
      <c r="F378" s="51">
        <f ca="1"/>
        <v>1.2215437460577629E-3</v>
      </c>
      <c r="G378" s="35">
        <v>1.1868579216011098E-3</v>
      </c>
    </row>
    <row r="379" spans="1:7">
      <c r="A379" s="7">
        <v>375</v>
      </c>
      <c r="B379" s="21">
        <v>2.078603021800518E-3</v>
      </c>
      <c r="C379" s="21">
        <v>0</v>
      </c>
      <c r="D379" s="21">
        <v>0</v>
      </c>
      <c r="E379" s="21">
        <v>0</v>
      </c>
      <c r="F379" s="51">
        <f ca="1"/>
        <v>6.6042524714751379E-4</v>
      </c>
      <c r="G379" s="35">
        <v>7.0985171490750066E-4</v>
      </c>
    </row>
    <row r="380" spans="1:7">
      <c r="A380" s="7">
        <v>376</v>
      </c>
      <c r="B380" s="21">
        <v>1.9459120230749249E-3</v>
      </c>
      <c r="C380" s="21">
        <v>2.9154874937376007E-5</v>
      </c>
      <c r="D380" s="21">
        <v>0</v>
      </c>
      <c r="E380" s="21">
        <v>0</v>
      </c>
      <c r="F380" s="51">
        <f ca="1"/>
        <v>6.2348327932626089E-4</v>
      </c>
      <c r="G380" s="35">
        <v>6.6938431412197027E-4</v>
      </c>
    </row>
    <row r="381" spans="1:7">
      <c r="A381" s="7">
        <v>377</v>
      </c>
      <c r="B381" s="21">
        <v>2.5199416559189558E-3</v>
      </c>
      <c r="C381" s="21">
        <v>0</v>
      </c>
      <c r="D381" s="21">
        <v>1.0227287566522136E-4</v>
      </c>
      <c r="E381" s="21">
        <v>1.6418681479990482E-3</v>
      </c>
      <c r="F381" s="51">
        <f ca="1"/>
        <v>1.2819814902610832E-3</v>
      </c>
      <c r="G381" s="35">
        <v>1.3209730290877062E-3</v>
      </c>
    </row>
    <row r="382" spans="1:7">
      <c r="A382" s="7">
        <v>378</v>
      </c>
      <c r="B382" s="21">
        <v>1.4579683775082231E-3</v>
      </c>
      <c r="C382" s="21">
        <v>0</v>
      </c>
      <c r="D382" s="21">
        <v>5.6529010180383921E-4</v>
      </c>
      <c r="E382" s="21">
        <v>2.7059423737227917E-3</v>
      </c>
      <c r="F382" s="51">
        <f ca="1"/>
        <v>1.3454273424930762E-3</v>
      </c>
      <c r="G382" s="35">
        <v>1.346307673225126E-3</v>
      </c>
    </row>
    <row r="383" spans="1:7">
      <c r="A383" s="7">
        <v>379</v>
      </c>
      <c r="B383" s="21">
        <v>6.738447118550539E-4</v>
      </c>
      <c r="C383" s="21">
        <v>0</v>
      </c>
      <c r="D383" s="21">
        <v>0</v>
      </c>
      <c r="E383" s="21">
        <v>0</v>
      </c>
      <c r="F383" s="51">
        <f ca="1"/>
        <v>2.1409766833708943E-4</v>
      </c>
      <c r="G383" s="35">
        <v>2.3012081637277903E-4</v>
      </c>
    </row>
    <row r="384" spans="1:7">
      <c r="A384" s="7">
        <v>380</v>
      </c>
      <c r="B384" s="21">
        <v>1.40661362092942E-3</v>
      </c>
      <c r="C384" s="21">
        <v>0</v>
      </c>
      <c r="D384" s="21">
        <v>0</v>
      </c>
      <c r="E384" s="21">
        <v>0</v>
      </c>
      <c r="F384" s="51">
        <f ca="1"/>
        <v>4.4691705847646137E-4</v>
      </c>
      <c r="G384" s="35">
        <v>4.8036449507520338E-4</v>
      </c>
    </row>
    <row r="385" spans="1:7">
      <c r="A385" s="7">
        <v>381</v>
      </c>
      <c r="B385" s="21">
        <v>6.9076503859832883E-4</v>
      </c>
      <c r="C385" s="21">
        <v>0</v>
      </c>
      <c r="D385" s="21">
        <v>0</v>
      </c>
      <c r="E385" s="21">
        <v>0</v>
      </c>
      <c r="F385" s="51">
        <f ca="1"/>
        <v>2.1947368812251454E-4</v>
      </c>
      <c r="G385" s="35">
        <v>2.3589917945102804E-4</v>
      </c>
    </row>
    <row r="386" spans="1:7">
      <c r="A386" s="7">
        <v>382</v>
      </c>
      <c r="B386" s="21">
        <v>6.8378908326849341E-4</v>
      </c>
      <c r="C386" s="21">
        <v>0</v>
      </c>
      <c r="D386" s="21">
        <v>3.7190136936260387E-5</v>
      </c>
      <c r="E386" s="21">
        <v>5.0422397907823324E-4</v>
      </c>
      <c r="F386" s="51">
        <f ca="1"/>
        <v>3.6637186170522979E-4</v>
      </c>
      <c r="G386" s="35">
        <v>3.7621425675518871E-4</v>
      </c>
    </row>
    <row r="387" spans="1:7">
      <c r="A387" s="7">
        <v>383</v>
      </c>
      <c r="B387" s="21">
        <v>2.4170838296413422E-3</v>
      </c>
      <c r="C387" s="21">
        <v>7.589985616505146E-4</v>
      </c>
      <c r="D387" s="21">
        <v>2.0454575133044273E-4</v>
      </c>
      <c r="E387" s="21">
        <v>1.7082606209442019E-3</v>
      </c>
      <c r="F387" s="51">
        <f ca="1"/>
        <v>1.426584264986927E-3</v>
      </c>
      <c r="G387" s="35">
        <v>1.4528201867582045E-3</v>
      </c>
    </row>
    <row r="388" spans="1:7">
      <c r="A388" s="7">
        <v>384</v>
      </c>
      <c r="B388" s="21">
        <v>2.4462491273880005E-3</v>
      </c>
      <c r="C388" s="21">
        <v>1.4694056881126016E-4</v>
      </c>
      <c r="D388" s="21">
        <v>3.309922176413238E-4</v>
      </c>
      <c r="E388" s="21">
        <v>2.1281482186168432E-3</v>
      </c>
      <c r="F388" s="51">
        <f ca="1"/>
        <v>1.4718933572038409E-3</v>
      </c>
      <c r="G388" s="35">
        <v>1.5014206570895499E-3</v>
      </c>
    </row>
    <row r="389" spans="1:7">
      <c r="A389" s="7">
        <v>385</v>
      </c>
      <c r="B389" s="21">
        <v>1.0236798552796245E-3</v>
      </c>
      <c r="C389" s="21">
        <v>1.4530789339914918E-3</v>
      </c>
      <c r="D389" s="21">
        <v>2.1756229398306459E-4</v>
      </c>
      <c r="E389" s="21">
        <v>1.4319244073703885E-3</v>
      </c>
      <c r="F389" s="51">
        <f ca="1"/>
        <v>1.0338360736781569E-3</v>
      </c>
      <c r="G389" s="35">
        <v>1.0217013768522129E-3</v>
      </c>
    </row>
    <row r="390" spans="1:7">
      <c r="A390" s="7">
        <v>386</v>
      </c>
      <c r="B390" s="21">
        <v>1.2357034720480442E-3</v>
      </c>
      <c r="C390" s="21">
        <v>1.3430678518489003E-4</v>
      </c>
      <c r="D390" s="21">
        <v>2.0454575860640034E-5</v>
      </c>
      <c r="E390" s="21">
        <v>4.7192495549097657E-4</v>
      </c>
      <c r="F390" s="51">
        <f ca="1"/>
        <v>5.5299505256009779E-4</v>
      </c>
      <c r="G390" s="35">
        <v>5.746413523781582E-4</v>
      </c>
    </row>
    <row r="391" spans="1:7">
      <c r="A391" s="7">
        <v>387</v>
      </c>
      <c r="B391" s="21">
        <v>1.9643907435238361E-3</v>
      </c>
      <c r="C391" s="21">
        <v>1.7959401884581894E-4</v>
      </c>
      <c r="D391" s="21">
        <v>4.6487672079820186E-5</v>
      </c>
      <c r="E391" s="21">
        <v>1.2632515281438828E-3</v>
      </c>
      <c r="F391" s="51">
        <f ca="1"/>
        <v>1.0193951151536247E-3</v>
      </c>
      <c r="G391" s="35">
        <v>1.0476649610016481E-3</v>
      </c>
    </row>
    <row r="392" spans="1:7">
      <c r="A392" s="7">
        <v>388</v>
      </c>
      <c r="B392" s="21">
        <v>6.9944038987159729E-3</v>
      </c>
      <c r="C392" s="21">
        <v>1.7687290674075484E-3</v>
      </c>
      <c r="D392" s="21">
        <v>4.6487672079820186E-5</v>
      </c>
      <c r="E392" s="21">
        <v>2.9607457690872252E-4</v>
      </c>
      <c r="F392" s="51">
        <f ca="1"/>
        <v>2.6319029241982581E-3</v>
      </c>
      <c r="G392" s="35">
        <v>2.7720367638683881E-3</v>
      </c>
    </row>
    <row r="393" spans="1:7">
      <c r="A393" s="7">
        <v>389</v>
      </c>
      <c r="B393" s="21">
        <v>2.1853197831660509E-3</v>
      </c>
      <c r="C393" s="21">
        <v>5.1409762818366289E-4</v>
      </c>
      <c r="D393" s="21">
        <v>2.9752109185210429E-5</v>
      </c>
      <c r="E393" s="21">
        <v>3.9835489587858319E-4</v>
      </c>
      <c r="F393" s="51">
        <f ca="1"/>
        <v>9.0422006741699404E-4</v>
      </c>
      <c r="G393" s="35">
        <v>9.445868397519266E-4</v>
      </c>
    </row>
    <row r="394" spans="1:7">
      <c r="A394" s="7">
        <v>390</v>
      </c>
      <c r="B394" s="21">
        <v>1.8947799690067768E-3</v>
      </c>
      <c r="C394" s="21">
        <v>2.3110097390599549E-4</v>
      </c>
      <c r="D394" s="21">
        <v>2.4173588826670311E-5</v>
      </c>
      <c r="E394" s="21">
        <v>5.634389235638082E-4</v>
      </c>
      <c r="F394" s="51">
        <f ca="1"/>
        <v>8.0610632718866354E-4</v>
      </c>
      <c r="G394" s="35">
        <v>8.4102541709509307E-4</v>
      </c>
    </row>
    <row r="395" spans="1:7">
      <c r="A395" s="7">
        <v>391</v>
      </c>
      <c r="B395" s="21">
        <v>9.0590550098568201E-4</v>
      </c>
      <c r="C395" s="21">
        <v>7.3897885158658028E-4</v>
      </c>
      <c r="D395" s="21">
        <v>2.4173588826670311E-5</v>
      </c>
      <c r="E395" s="21">
        <v>2.9966337024234235E-4</v>
      </c>
      <c r="F395" s="51">
        <f ca="1"/>
        <v>5.0915566480887859E-4</v>
      </c>
      <c r="G395" s="35">
        <v>5.1750311226074139E-4</v>
      </c>
    </row>
    <row r="396" spans="1:7">
      <c r="A396" s="7">
        <v>392</v>
      </c>
      <c r="B396" s="21">
        <v>7.9703656956553459E-4</v>
      </c>
      <c r="C396" s="21">
        <v>1.6890390543267131E-4</v>
      </c>
      <c r="D396" s="21">
        <v>2.4173588826670311E-5</v>
      </c>
      <c r="E396" s="21">
        <v>2.6736431755125523E-4</v>
      </c>
      <c r="F396" s="51">
        <f ca="1"/>
        <v>3.6353074067231117E-4</v>
      </c>
      <c r="G396" s="35">
        <v>3.7694364899759587E-4</v>
      </c>
    </row>
    <row r="397" spans="1:7">
      <c r="A397" s="7">
        <v>393</v>
      </c>
      <c r="B397" s="21">
        <v>2.1666926331818104E-3</v>
      </c>
      <c r="C397" s="21">
        <v>1.0657078819349408E-3</v>
      </c>
      <c r="D397" s="21">
        <v>5.020668322686106E-5</v>
      </c>
      <c r="E397" s="21">
        <v>1.3852701522409916E-3</v>
      </c>
      <c r="F397" s="51">
        <f ca="1"/>
        <v>1.2771454091261665E-3</v>
      </c>
      <c r="G397" s="35">
        <v>1.297411380013968E-3</v>
      </c>
    </row>
    <row r="398" spans="1:7">
      <c r="A398" s="7">
        <v>394</v>
      </c>
      <c r="B398" s="21">
        <v>1.0786709608510137E-3</v>
      </c>
      <c r="C398" s="21">
        <v>6.4684945391491055E-4</v>
      </c>
      <c r="D398" s="21">
        <v>5.5785203585401177E-6</v>
      </c>
      <c r="E398" s="21">
        <v>2.9786897357553244E-4</v>
      </c>
      <c r="F398" s="51">
        <f ca="1"/>
        <v>5.4289229204973304E-4</v>
      </c>
      <c r="G398" s="35">
        <v>5.5650777266236164E-4</v>
      </c>
    </row>
    <row r="399" spans="1:7">
      <c r="A399" s="7">
        <v>395</v>
      </c>
      <c r="B399" s="21">
        <v>1.2114362325519323E-3</v>
      </c>
      <c r="C399" s="21">
        <v>7.3411973426118493E-4</v>
      </c>
      <c r="D399" s="21">
        <v>1.4318202738650143E-4</v>
      </c>
      <c r="E399" s="21">
        <v>1.0048592230305076E-3</v>
      </c>
      <c r="F399" s="51">
        <f ca="1"/>
        <v>8.28924271887975E-4</v>
      </c>
      <c r="G399" s="35">
        <v>8.3574265890178556E-4</v>
      </c>
    </row>
    <row r="400" spans="1:7">
      <c r="A400" s="7">
        <v>396</v>
      </c>
      <c r="B400" s="21">
        <v>8.674637065269053E-4</v>
      </c>
      <c r="C400" s="21">
        <v>8.7658991105854511E-5</v>
      </c>
      <c r="D400" s="21">
        <v>1.4876054592605215E-5</v>
      </c>
      <c r="E400" s="21">
        <v>2.3327089365920983E-5</v>
      </c>
      <c r="F400" s="51">
        <f ca="1"/>
        <v>3.0114916951749115E-4</v>
      </c>
      <c r="G400" s="35">
        <v>3.2038971628680388E-4</v>
      </c>
    </row>
    <row r="401" spans="1:7">
      <c r="A401" s="7">
        <v>397</v>
      </c>
      <c r="B401" s="21">
        <v>9.1354933101683855E-4</v>
      </c>
      <c r="C401" s="21">
        <v>1.4095410006120801E-3</v>
      </c>
      <c r="D401" s="21">
        <v>2.5103343068622053E-4</v>
      </c>
      <c r="E401" s="21">
        <v>2.1496808622032404E-3</v>
      </c>
      <c r="F401" s="51">
        <f ca="1"/>
        <v>1.1989530034046203E-3</v>
      </c>
      <c r="G401" s="35">
        <v>1.1755829662301069E-3</v>
      </c>
    </row>
    <row r="402" spans="1:7">
      <c r="A402" s="7">
        <v>398</v>
      </c>
      <c r="B402" s="21">
        <v>3.5649945493787527E-3</v>
      </c>
      <c r="C402" s="21">
        <v>7.3198170866817236E-4</v>
      </c>
      <c r="D402" s="21">
        <v>1.89669692190364E-4</v>
      </c>
      <c r="E402" s="21">
        <v>3.176072845235467E-3</v>
      </c>
      <c r="F402" s="51">
        <f ca="1"/>
        <v>2.1929497191471373E-3</v>
      </c>
      <c r="G402" s="35">
        <v>2.2279249201157918E-3</v>
      </c>
    </row>
    <row r="403" spans="1:7">
      <c r="A403" s="7">
        <v>399</v>
      </c>
      <c r="B403" s="21">
        <v>1.360676484182477E-3</v>
      </c>
      <c r="C403" s="21">
        <v>4.0622457163408399E-4</v>
      </c>
      <c r="D403" s="21">
        <v>7.2520764661021531E-5</v>
      </c>
      <c r="E403" s="21">
        <v>2.6377555332146585E-4</v>
      </c>
      <c r="F403" s="51">
        <f ca="1"/>
        <v>5.949164006662193E-4</v>
      </c>
      <c r="G403" s="35">
        <v>6.1885047015427358E-4</v>
      </c>
    </row>
    <row r="404" spans="1:7">
      <c r="A404" s="7">
        <v>400</v>
      </c>
      <c r="B404" s="21">
        <v>5.0211820052936673E-4</v>
      </c>
      <c r="C404" s="21">
        <v>5.1623565377667546E-4</v>
      </c>
      <c r="D404" s="21">
        <v>3.7190136481513036E-6</v>
      </c>
      <c r="E404" s="21">
        <v>3.2299045415129513E-5</v>
      </c>
      <c r="F404" s="51">
        <f ca="1"/>
        <v>2.6176906562897526E-4</v>
      </c>
      <c r="G404" s="35">
        <v>2.667448315526081E-4</v>
      </c>
    </row>
    <row r="405" spans="1:7">
      <c r="A405" s="7">
        <v>401</v>
      </c>
      <c r="B405" s="21">
        <v>1.4199718134477735E-3</v>
      </c>
      <c r="C405" s="21">
        <v>3.9648683741688728E-3</v>
      </c>
      <c r="D405" s="21">
        <v>7.8471185406669974E-4</v>
      </c>
      <c r="E405" s="21">
        <v>2.1281482186168432E-3</v>
      </c>
      <c r="F405" s="51">
        <f ca="1"/>
        <v>1.9307363800008959E-3</v>
      </c>
      <c r="G405" s="35">
        <v>1.8881858657294975E-3</v>
      </c>
    </row>
    <row r="406" spans="1:7">
      <c r="A406" s="7">
        <v>402</v>
      </c>
      <c r="B406" s="21">
        <v>1.393107115291059E-3</v>
      </c>
      <c r="C406" s="21">
        <v>4.6025827759876847E-4</v>
      </c>
      <c r="D406" s="21">
        <v>2.344838110730052E-3</v>
      </c>
      <c r="E406" s="21">
        <v>3.9943153969943523E-3</v>
      </c>
      <c r="F406" s="51">
        <f ca="1"/>
        <v>2.1657324523696817E-3</v>
      </c>
      <c r="G406" s="35">
        <v>2.145823268065024E-3</v>
      </c>
    </row>
    <row r="407" spans="1:7">
      <c r="A407" s="7">
        <v>403</v>
      </c>
      <c r="B407" s="21">
        <v>1.6890644328668714E-3</v>
      </c>
      <c r="C407" s="21">
        <v>1.1772738071158528E-3</v>
      </c>
      <c r="D407" s="21">
        <v>2.1886394824832678E-3</v>
      </c>
      <c r="E407" s="21">
        <v>5.2001462318003178E-3</v>
      </c>
      <c r="F407" s="51">
        <f ca="1"/>
        <v>2.6897386502864433E-3</v>
      </c>
      <c r="G407" s="35">
        <v>2.6519798994820692E-3</v>
      </c>
    </row>
    <row r="408" spans="1:7">
      <c r="A408" s="7">
        <v>404</v>
      </c>
      <c r="B408" s="21">
        <v>1.8485459731891751E-3</v>
      </c>
      <c r="C408" s="21">
        <v>6.4043537713587284E-4</v>
      </c>
      <c r="D408" s="21">
        <v>7.9214992001652718E-4</v>
      </c>
      <c r="E408" s="21">
        <v>1.8643727526068687E-3</v>
      </c>
      <c r="F408" s="51">
        <f ca="1"/>
        <v>1.4000091527664538E-3</v>
      </c>
      <c r="G408" s="35">
        <v>1.4132687073395169E-3</v>
      </c>
    </row>
    <row r="409" spans="1:7">
      <c r="A409" s="7">
        <v>405</v>
      </c>
      <c r="B409" s="21">
        <v>1.0547004640102386E-3</v>
      </c>
      <c r="C409" s="21">
        <v>6.4043537713587284E-4</v>
      </c>
      <c r="D409" s="21">
        <v>1.9896723097190261E-4</v>
      </c>
      <c r="E409" s="21">
        <v>1.4265412464737892E-3</v>
      </c>
      <c r="F409" s="51">
        <f ca="1"/>
        <v>8.9259664481439985E-4</v>
      </c>
      <c r="G409" s="35">
        <v>8.915548437545928E-4</v>
      </c>
    </row>
    <row r="410" spans="1:7">
      <c r="A410" s="7">
        <v>406</v>
      </c>
      <c r="B410" s="21">
        <v>1.7422002274543047E-3</v>
      </c>
      <c r="C410" s="21">
        <v>7.0943526225164533E-4</v>
      </c>
      <c r="D410" s="21">
        <v>4.1281050653196871E-4</v>
      </c>
      <c r="E410" s="21">
        <v>2.2501668427139521E-3</v>
      </c>
      <c r="F410" s="51">
        <f ca="1"/>
        <v>1.4012639725862735E-3</v>
      </c>
      <c r="G410" s="35">
        <v>1.4054837588957883E-3</v>
      </c>
    </row>
    <row r="411" spans="1:7">
      <c r="A411" s="7">
        <v>407</v>
      </c>
      <c r="B411" s="21">
        <v>5.7670118985697627E-4</v>
      </c>
      <c r="C411" s="21">
        <v>2.5656289653852582E-4</v>
      </c>
      <c r="D411" s="21">
        <v>1.1528942559380084E-4</v>
      </c>
      <c r="E411" s="21">
        <v>1.30272819660604E-3</v>
      </c>
      <c r="F411" s="51">
        <f ca="1"/>
        <v>6.1870635241433644E-4</v>
      </c>
      <c r="G411" s="35">
        <v>6.1261609027175455E-4</v>
      </c>
    </row>
    <row r="412" spans="1:7">
      <c r="A412" s="7">
        <v>408</v>
      </c>
      <c r="B412" s="21">
        <v>4.2009167373180389E-3</v>
      </c>
      <c r="C412" s="21">
        <v>3.5102467518299818E-4</v>
      </c>
      <c r="D412" s="21">
        <v>3.2857486512511969E-3</v>
      </c>
      <c r="E412" s="21">
        <v>8.8947983458638191E-3</v>
      </c>
      <c r="F412" s="62">
        <f ca="1"/>
        <v>4.6173921589926087E-3</v>
      </c>
      <c r="G412" s="35">
        <v>4.6042980577748575E-3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77"/>
  <sheetViews>
    <sheetView workbookViewId="0"/>
  </sheetViews>
  <sheetFormatPr defaultRowHeight="15"/>
  <cols>
    <col min="1" max="1" width="27.5703125" style="82" bestFit="1" customWidth="1"/>
    <col min="2" max="2" width="38.42578125" style="85" customWidth="1"/>
    <col min="3" max="3" width="5.28515625" style="87" bestFit="1" customWidth="1"/>
    <col min="4" max="16384" width="9.140625" style="82"/>
  </cols>
  <sheetData>
    <row r="1" spans="1:3">
      <c r="A1" s="83" t="s">
        <v>1024</v>
      </c>
      <c r="B1" s="84" t="s">
        <v>1104</v>
      </c>
      <c r="C1" s="86" t="s">
        <v>1025</v>
      </c>
    </row>
    <row r="2" spans="1:3">
      <c r="A2" s="82" t="s">
        <v>853</v>
      </c>
      <c r="B2" s="85" t="s">
        <v>1026</v>
      </c>
      <c r="C2" s="87">
        <v>408</v>
      </c>
    </row>
    <row r="3" spans="1:3">
      <c r="A3" s="82" t="s">
        <v>892</v>
      </c>
      <c r="B3" s="85" t="s">
        <v>1027</v>
      </c>
      <c r="C3" s="87">
        <v>408</v>
      </c>
    </row>
    <row r="4" spans="1:3">
      <c r="A4" s="82" t="s">
        <v>994</v>
      </c>
      <c r="B4" s="85" t="s">
        <v>1028</v>
      </c>
      <c r="C4" s="87">
        <v>1</v>
      </c>
    </row>
    <row r="5" spans="1:3">
      <c r="A5" s="82" t="s">
        <v>997</v>
      </c>
      <c r="B5" s="85" t="s">
        <v>1029</v>
      </c>
      <c r="C5" s="87">
        <v>1</v>
      </c>
    </row>
    <row r="6" spans="1:3">
      <c r="A6" s="82" t="s">
        <v>996</v>
      </c>
      <c r="B6" s="85" t="s">
        <v>1030</v>
      </c>
      <c r="C6" s="87">
        <v>1</v>
      </c>
    </row>
    <row r="7" spans="1:3">
      <c r="A7" s="82" t="s">
        <v>995</v>
      </c>
      <c r="B7" s="85" t="s">
        <v>1031</v>
      </c>
      <c r="C7" s="87">
        <v>1</v>
      </c>
    </row>
    <row r="8" spans="1:3">
      <c r="A8" s="82" t="s">
        <v>1005</v>
      </c>
      <c r="B8" s="85" t="s">
        <v>1032</v>
      </c>
      <c r="C8" s="87">
        <v>1</v>
      </c>
    </row>
    <row r="9" spans="1:3">
      <c r="A9" s="82" t="s">
        <v>1002</v>
      </c>
      <c r="B9" s="85" t="s">
        <v>1033</v>
      </c>
      <c r="C9" s="87">
        <v>1</v>
      </c>
    </row>
    <row r="10" spans="1:3">
      <c r="A10" s="82" t="s">
        <v>1001</v>
      </c>
      <c r="B10" s="85" t="s">
        <v>1034</v>
      </c>
      <c r="C10" s="87">
        <v>1</v>
      </c>
    </row>
    <row r="11" spans="1:3">
      <c r="A11" s="82" t="s">
        <v>1003</v>
      </c>
      <c r="B11" s="85" t="s">
        <v>1035</v>
      </c>
      <c r="C11" s="87">
        <v>1</v>
      </c>
    </row>
    <row r="12" spans="1:3">
      <c r="A12" s="82" t="s">
        <v>1006</v>
      </c>
      <c r="B12" s="85" t="s">
        <v>1036</v>
      </c>
      <c r="C12" s="87">
        <v>1</v>
      </c>
    </row>
    <row r="13" spans="1:3">
      <c r="A13" s="82" t="s">
        <v>1037</v>
      </c>
      <c r="B13" s="85" t="s">
        <v>1038</v>
      </c>
      <c r="C13" s="87">
        <v>4</v>
      </c>
    </row>
    <row r="14" spans="1:3">
      <c r="A14" s="82" t="s">
        <v>1</v>
      </c>
      <c r="B14" s="85" t="s">
        <v>1039</v>
      </c>
      <c r="C14" s="87">
        <v>408</v>
      </c>
    </row>
    <row r="15" spans="1:3">
      <c r="A15" s="82" t="s">
        <v>857</v>
      </c>
      <c r="B15" s="85" t="s">
        <v>1040</v>
      </c>
      <c r="C15" s="87">
        <v>408</v>
      </c>
    </row>
    <row r="16" spans="1:3">
      <c r="A16" s="82" t="s">
        <v>855</v>
      </c>
      <c r="B16" s="85" t="s">
        <v>1041</v>
      </c>
      <c r="C16" s="87">
        <v>408</v>
      </c>
    </row>
    <row r="17" spans="1:3">
      <c r="A17" s="82" t="s">
        <v>858</v>
      </c>
      <c r="B17" s="85" t="s">
        <v>1042</v>
      </c>
      <c r="C17" s="87">
        <v>408</v>
      </c>
    </row>
    <row r="18" spans="1:3">
      <c r="A18" s="82" t="s">
        <v>856</v>
      </c>
      <c r="B18" s="85" t="s">
        <v>1043</v>
      </c>
      <c r="C18" s="87">
        <v>408</v>
      </c>
    </row>
    <row r="19" spans="1:3">
      <c r="A19" s="82" t="s">
        <v>854</v>
      </c>
      <c r="B19" s="85" t="s">
        <v>1044</v>
      </c>
      <c r="C19" s="87">
        <v>408</v>
      </c>
    </row>
    <row r="20" spans="1:3">
      <c r="A20" s="82" t="s">
        <v>1045</v>
      </c>
      <c r="B20" s="85" t="s">
        <v>1046</v>
      </c>
      <c r="C20" s="87">
        <v>1632</v>
      </c>
    </row>
    <row r="21" spans="1:3">
      <c r="A21" s="82" t="s">
        <v>872</v>
      </c>
      <c r="B21" s="85" t="s">
        <v>1047</v>
      </c>
      <c r="C21" s="87">
        <v>408</v>
      </c>
    </row>
    <row r="22" spans="1:3">
      <c r="A22" s="82" t="s">
        <v>871</v>
      </c>
      <c r="B22" s="85" t="s">
        <v>1048</v>
      </c>
      <c r="C22" s="87">
        <v>408</v>
      </c>
    </row>
    <row r="23" spans="1:3">
      <c r="A23" s="82" t="s">
        <v>873</v>
      </c>
      <c r="B23" s="85" t="s">
        <v>1049</v>
      </c>
      <c r="C23" s="87">
        <v>408</v>
      </c>
    </row>
    <row r="24" spans="1:3">
      <c r="A24" s="82" t="s">
        <v>865</v>
      </c>
      <c r="B24" s="85" t="s">
        <v>1050</v>
      </c>
      <c r="C24" s="87">
        <v>408</v>
      </c>
    </row>
    <row r="25" spans="1:3">
      <c r="A25" s="82" t="s">
        <v>875</v>
      </c>
      <c r="B25" s="85" t="s">
        <v>1051</v>
      </c>
      <c r="C25" s="87">
        <v>408</v>
      </c>
    </row>
    <row r="26" spans="1:3">
      <c r="A26" s="82" t="s">
        <v>874</v>
      </c>
      <c r="B26" s="85" t="s">
        <v>1052</v>
      </c>
      <c r="C26" s="87">
        <v>408</v>
      </c>
    </row>
    <row r="27" spans="1:3">
      <c r="A27" s="82" t="s">
        <v>886</v>
      </c>
      <c r="B27" s="85" t="s">
        <v>1053</v>
      </c>
      <c r="C27" s="87">
        <v>408</v>
      </c>
    </row>
    <row r="28" spans="1:3">
      <c r="A28" s="82" t="s">
        <v>859</v>
      </c>
      <c r="B28" s="85" t="s">
        <v>1054</v>
      </c>
      <c r="C28" s="87">
        <v>408</v>
      </c>
    </row>
    <row r="29" spans="1:3">
      <c r="A29" s="82" t="s">
        <v>951</v>
      </c>
      <c r="B29" s="85" t="s">
        <v>1055</v>
      </c>
      <c r="C29" s="87">
        <v>408</v>
      </c>
    </row>
    <row r="30" spans="1:3">
      <c r="A30" s="82" t="s">
        <v>862</v>
      </c>
      <c r="B30" s="85" t="s">
        <v>1056</v>
      </c>
      <c r="C30" s="87">
        <v>408</v>
      </c>
    </row>
    <row r="31" spans="1:3">
      <c r="A31" s="82" t="s">
        <v>954</v>
      </c>
      <c r="B31" s="85" t="s">
        <v>1057</v>
      </c>
      <c r="C31" s="87">
        <v>408</v>
      </c>
    </row>
    <row r="32" spans="1:3">
      <c r="A32" s="82" t="s">
        <v>861</v>
      </c>
      <c r="B32" s="85" t="s">
        <v>1058</v>
      </c>
      <c r="C32" s="87">
        <v>408</v>
      </c>
    </row>
    <row r="33" spans="1:3">
      <c r="A33" s="82" t="s">
        <v>953</v>
      </c>
      <c r="B33" s="85" t="s">
        <v>1059</v>
      </c>
      <c r="C33" s="87">
        <v>408</v>
      </c>
    </row>
    <row r="34" spans="1:3">
      <c r="A34" s="82" t="s">
        <v>860</v>
      </c>
      <c r="B34" s="85" t="s">
        <v>1060</v>
      </c>
      <c r="C34" s="87">
        <v>408</v>
      </c>
    </row>
    <row r="35" spans="1:3">
      <c r="A35" s="82" t="s">
        <v>952</v>
      </c>
      <c r="B35" s="85" t="s">
        <v>1061</v>
      </c>
      <c r="C35" s="87">
        <v>408</v>
      </c>
    </row>
    <row r="36" spans="1:3">
      <c r="A36" s="82" t="s">
        <v>864</v>
      </c>
      <c r="B36" s="85" t="s">
        <v>1062</v>
      </c>
      <c r="C36" s="87">
        <v>408</v>
      </c>
    </row>
    <row r="37" spans="1:3">
      <c r="A37" s="82" t="s">
        <v>852</v>
      </c>
      <c r="B37" s="85" t="s">
        <v>1063</v>
      </c>
      <c r="C37" s="87">
        <v>408</v>
      </c>
    </row>
    <row r="38" spans="1:3">
      <c r="A38" s="82" t="s">
        <v>863</v>
      </c>
      <c r="B38" s="85" t="s">
        <v>1064</v>
      </c>
      <c r="C38" s="87">
        <v>408</v>
      </c>
    </row>
    <row r="39" spans="1:3">
      <c r="A39" s="82" t="s">
        <v>974</v>
      </c>
      <c r="B39" s="85" t="s">
        <v>1065</v>
      </c>
      <c r="C39" s="87">
        <v>408</v>
      </c>
    </row>
    <row r="40" spans="1:3">
      <c r="A40" s="82" t="s">
        <v>955</v>
      </c>
      <c r="B40" s="85" t="s">
        <v>1066</v>
      </c>
      <c r="C40" s="87">
        <v>408</v>
      </c>
    </row>
    <row r="41" spans="1:3">
      <c r="A41" s="82" t="s">
        <v>847</v>
      </c>
      <c r="B41" s="85" t="s">
        <v>1067</v>
      </c>
      <c r="C41" s="87">
        <v>408</v>
      </c>
    </row>
    <row r="42" spans="1:3">
      <c r="A42" s="82" t="s">
        <v>848</v>
      </c>
      <c r="B42" s="85" t="s">
        <v>1068</v>
      </c>
      <c r="C42" s="87">
        <v>408</v>
      </c>
    </row>
    <row r="43" spans="1:3">
      <c r="A43" s="82" t="s">
        <v>48</v>
      </c>
      <c r="B43" s="85" t="s">
        <v>1069</v>
      </c>
      <c r="C43" s="87">
        <v>408</v>
      </c>
    </row>
    <row r="44" spans="1:3">
      <c r="A44" s="82" t="s">
        <v>438</v>
      </c>
      <c r="B44" s="85" t="s">
        <v>1070</v>
      </c>
      <c r="C44" s="87">
        <v>408</v>
      </c>
    </row>
    <row r="45" spans="1:3">
      <c r="A45" s="82" t="s">
        <v>851</v>
      </c>
      <c r="B45" s="85" t="s">
        <v>1071</v>
      </c>
      <c r="C45" s="87">
        <v>408</v>
      </c>
    </row>
    <row r="46" spans="1:3">
      <c r="A46" s="82" t="s">
        <v>893</v>
      </c>
      <c r="B46" s="85" t="s">
        <v>1072</v>
      </c>
      <c r="C46" s="87">
        <v>408</v>
      </c>
    </row>
    <row r="47" spans="1:3">
      <c r="A47" s="82" t="s">
        <v>894</v>
      </c>
      <c r="B47" s="85" t="s">
        <v>1073</v>
      </c>
      <c r="C47" s="87">
        <v>408</v>
      </c>
    </row>
    <row r="48" spans="1:3">
      <c r="A48" s="82" t="s">
        <v>895</v>
      </c>
      <c r="B48" s="85" t="s">
        <v>1074</v>
      </c>
      <c r="C48" s="87">
        <v>408</v>
      </c>
    </row>
    <row r="49" spans="1:3">
      <c r="A49" s="82" t="s">
        <v>888</v>
      </c>
      <c r="B49" s="85" t="s">
        <v>1075</v>
      </c>
      <c r="C49" s="87">
        <v>408</v>
      </c>
    </row>
    <row r="50" spans="1:3">
      <c r="A50" s="82" t="s">
        <v>889</v>
      </c>
      <c r="B50" s="85" t="s">
        <v>1076</v>
      </c>
      <c r="C50" s="87">
        <v>408</v>
      </c>
    </row>
    <row r="51" spans="1:3">
      <c r="A51" s="82" t="s">
        <v>849</v>
      </c>
      <c r="B51" s="85" t="s">
        <v>1077</v>
      </c>
      <c r="C51" s="87">
        <v>408</v>
      </c>
    </row>
    <row r="52" spans="1:3">
      <c r="A52" s="82" t="s">
        <v>850</v>
      </c>
      <c r="B52" s="85" t="s">
        <v>1078</v>
      </c>
      <c r="C52" s="87">
        <v>408</v>
      </c>
    </row>
    <row r="53" spans="1:3">
      <c r="A53" s="82" t="s">
        <v>877</v>
      </c>
      <c r="B53" s="85" t="s">
        <v>1079</v>
      </c>
      <c r="C53" s="87">
        <v>408</v>
      </c>
    </row>
    <row r="54" spans="1:3">
      <c r="A54" s="82" t="s">
        <v>876</v>
      </c>
      <c r="B54" s="85" t="s">
        <v>1080</v>
      </c>
      <c r="C54" s="87">
        <v>408</v>
      </c>
    </row>
    <row r="55" spans="1:3">
      <c r="A55" s="82" t="s">
        <v>882</v>
      </c>
      <c r="B55" s="85" t="s">
        <v>1081</v>
      </c>
      <c r="C55" s="87">
        <v>408</v>
      </c>
    </row>
    <row r="56" spans="1:3">
      <c r="A56" s="82" t="s">
        <v>881</v>
      </c>
      <c r="B56" s="85" t="s">
        <v>1082</v>
      </c>
      <c r="C56" s="87">
        <v>408</v>
      </c>
    </row>
    <row r="57" spans="1:3">
      <c r="A57" s="82" t="s">
        <v>14</v>
      </c>
      <c r="B57" s="85" t="s">
        <v>1083</v>
      </c>
      <c r="C57" s="87">
        <v>408</v>
      </c>
    </row>
    <row r="58" spans="1:3">
      <c r="A58" s="82" t="s">
        <v>31</v>
      </c>
      <c r="B58" s="85" t="s">
        <v>1084</v>
      </c>
      <c r="C58" s="87">
        <v>408</v>
      </c>
    </row>
    <row r="59" spans="1:3">
      <c r="A59" s="82" t="s">
        <v>866</v>
      </c>
      <c r="B59" s="85" t="s">
        <v>1085</v>
      </c>
      <c r="C59" s="87">
        <v>408</v>
      </c>
    </row>
    <row r="60" spans="1:3">
      <c r="A60" s="82" t="s">
        <v>868</v>
      </c>
      <c r="B60" s="85" t="s">
        <v>1086</v>
      </c>
      <c r="C60" s="87">
        <v>408</v>
      </c>
    </row>
    <row r="61" spans="1:3">
      <c r="A61" s="82" t="s">
        <v>867</v>
      </c>
      <c r="B61" s="85" t="s">
        <v>1087</v>
      </c>
      <c r="C61" s="87">
        <v>408</v>
      </c>
    </row>
    <row r="62" spans="1:3">
      <c r="A62" s="82" t="s">
        <v>0</v>
      </c>
      <c r="B62" s="85" t="s">
        <v>1088</v>
      </c>
      <c r="C62" s="87">
        <v>408</v>
      </c>
    </row>
    <row r="63" spans="1:3">
      <c r="A63" s="82" t="s">
        <v>950</v>
      </c>
      <c r="B63" s="85" t="s">
        <v>1089</v>
      </c>
      <c r="C63" s="87">
        <v>408</v>
      </c>
    </row>
    <row r="64" spans="1:3">
      <c r="A64" s="82" t="s">
        <v>6</v>
      </c>
      <c r="B64" s="85" t="s">
        <v>1090</v>
      </c>
      <c r="C64" s="87">
        <v>408</v>
      </c>
    </row>
    <row r="65" spans="1:3">
      <c r="A65" s="82" t="s">
        <v>10</v>
      </c>
      <c r="B65" s="85" t="s">
        <v>1091</v>
      </c>
      <c r="C65" s="87">
        <v>408</v>
      </c>
    </row>
    <row r="66" spans="1:3">
      <c r="A66" s="82" t="s">
        <v>2</v>
      </c>
      <c r="B66" s="85" t="s">
        <v>1092</v>
      </c>
      <c r="C66" s="87">
        <v>408</v>
      </c>
    </row>
    <row r="67" spans="1:3">
      <c r="A67" s="82" t="s">
        <v>869</v>
      </c>
      <c r="B67" s="85" t="s">
        <v>1093</v>
      </c>
      <c r="C67" s="87">
        <v>408</v>
      </c>
    </row>
    <row r="68" spans="1:3">
      <c r="A68" s="82" t="s">
        <v>870</v>
      </c>
      <c r="B68" s="85" t="s">
        <v>1094</v>
      </c>
      <c r="C68" s="87">
        <v>408</v>
      </c>
    </row>
    <row r="69" spans="1:3">
      <c r="A69" s="82" t="s">
        <v>890</v>
      </c>
      <c r="B69" s="85" t="s">
        <v>1095</v>
      </c>
      <c r="C69" s="87">
        <v>408</v>
      </c>
    </row>
    <row r="70" spans="1:3">
      <c r="A70" s="82" t="s">
        <v>879</v>
      </c>
      <c r="B70" s="85" t="s">
        <v>1096</v>
      </c>
      <c r="C70" s="87">
        <v>408</v>
      </c>
    </row>
    <row r="71" spans="1:3">
      <c r="A71" s="82" t="s">
        <v>883</v>
      </c>
      <c r="B71" s="85" t="s">
        <v>1097</v>
      </c>
      <c r="C71" s="87">
        <v>408</v>
      </c>
    </row>
    <row r="72" spans="1:3">
      <c r="A72" s="82" t="s">
        <v>885</v>
      </c>
      <c r="B72" s="85" t="s">
        <v>1098</v>
      </c>
      <c r="C72" s="87">
        <v>408</v>
      </c>
    </row>
    <row r="73" spans="1:3">
      <c r="A73" s="82" t="s">
        <v>884</v>
      </c>
      <c r="B73" s="85" t="s">
        <v>1099</v>
      </c>
      <c r="C73" s="87">
        <v>408</v>
      </c>
    </row>
    <row r="74" spans="1:3">
      <c r="A74" s="82" t="s">
        <v>887</v>
      </c>
      <c r="B74" s="85" t="s">
        <v>1100</v>
      </c>
      <c r="C74" s="87">
        <v>408</v>
      </c>
    </row>
    <row r="75" spans="1:3">
      <c r="A75" s="82" t="s">
        <v>891</v>
      </c>
      <c r="B75" s="85" t="s">
        <v>1101</v>
      </c>
      <c r="C75" s="87">
        <v>408</v>
      </c>
    </row>
    <row r="76" spans="1:3">
      <c r="A76" s="82" t="s">
        <v>878</v>
      </c>
      <c r="B76" s="85" t="s">
        <v>1102</v>
      </c>
      <c r="C76" s="87">
        <v>408</v>
      </c>
    </row>
    <row r="77" spans="1:3">
      <c r="A77" s="82" t="s">
        <v>880</v>
      </c>
      <c r="B77" s="85" t="s">
        <v>1103</v>
      </c>
      <c r="C77" s="87">
        <v>408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76</vt:i4>
      </vt:variant>
    </vt:vector>
  </HeadingPairs>
  <TitlesOfParts>
    <vt:vector size="83" baseType="lpstr">
      <vt:lpstr>Table of Contents</vt:lpstr>
      <vt:lpstr>Variables</vt:lpstr>
      <vt:lpstr>Data</vt:lpstr>
      <vt:lpstr>DataWithFormulas</vt:lpstr>
      <vt:lpstr>Formulas</vt:lpstr>
      <vt:lpstr>Betti_Verma</vt:lpstr>
      <vt:lpstr>NamedRanges</vt:lpstr>
      <vt:lpstr>affected</vt:lpstr>
      <vt:lpstr>affectNo0</vt:lpstr>
      <vt:lpstr>bv_affected</vt:lpstr>
      <vt:lpstr>bv_hpartialimput</vt:lpstr>
      <vt:lpstr>bv_htotalimput</vt:lpstr>
      <vt:lpstr>bv_idpcumul</vt:lpstr>
      <vt:lpstr>bv_poverty</vt:lpstr>
      <vt:lpstr>bv_ratioIDP</vt:lpstr>
      <vt:lpstr>bv_rimputAffect</vt:lpstr>
      <vt:lpstr>bv_rimputDamaged</vt:lpstr>
      <vt:lpstr>bv_TotalUW_Pc</vt:lpstr>
      <vt:lpstr>BVapprox</vt:lpstr>
      <vt:lpstr>GEOGRAPHIC</vt:lpstr>
      <vt:lpstr>housepartial</vt:lpstr>
      <vt:lpstr>housetotal</vt:lpstr>
      <vt:lpstr>hpartialimput</vt:lpstr>
      <vt:lpstr>htotalimput</vt:lpstr>
      <vt:lpstr>idpcumul</vt:lpstr>
      <vt:lpstr>indicvalues</vt:lpstr>
      <vt:lpstr>intens_ratioIDP</vt:lpstr>
      <vt:lpstr>intens_rimputAffect</vt:lpstr>
      <vt:lpstr>intens_rimputDamaged</vt:lpstr>
      <vt:lpstr>INTENSITY</vt:lpstr>
      <vt:lpstr>intensitymax100</vt:lpstr>
      <vt:lpstr>intensityscore</vt:lpstr>
      <vt:lpstr>log10UnmetNeeds</vt:lpstr>
      <vt:lpstr>magn_affected</vt:lpstr>
      <vt:lpstr>magn_affected_demo</vt:lpstr>
      <vt:lpstr>magn_hpartialimput</vt:lpstr>
      <vt:lpstr>magn_hpartialimput_demo</vt:lpstr>
      <vt:lpstr>magn_htotalimput</vt:lpstr>
      <vt:lpstr>magn_htotalimput_demo</vt:lpstr>
      <vt:lpstr>magn_idpcumul</vt:lpstr>
      <vt:lpstr>magn_idpcumul_demo</vt:lpstr>
      <vt:lpstr>magnitmax100</vt:lpstr>
      <vt:lpstr>MAGNITUDE</vt:lpstr>
      <vt:lpstr>magnitudescore</vt:lpstr>
      <vt:lpstr>magnitudescore_Excelapprox</vt:lpstr>
      <vt:lpstr>magnitudescore_STATA</vt:lpstr>
      <vt:lpstr>mcode_numeric</vt:lpstr>
      <vt:lpstr>mcode_shor</vt:lpstr>
      <vt:lpstr>municipality</vt:lpstr>
      <vt:lpstr>municipalitycode</vt:lpstr>
      <vt:lpstr>near_dist</vt:lpstr>
      <vt:lpstr>NeedsQuickDirty</vt:lpstr>
      <vt:lpstr>NeedsQuickMax100</vt:lpstr>
      <vt:lpstr>NeedsQuickRank</vt:lpstr>
      <vt:lpstr>NeedsWinsor5High</vt:lpstr>
      <vt:lpstr>NeedsWinsorMax100</vt:lpstr>
      <vt:lpstr>pop_2010</vt:lpstr>
      <vt:lpstr>pop_2013_estimate</vt:lpstr>
      <vt:lpstr>povertyrate</vt:lpstr>
      <vt:lpstr>PREEXISTING</vt:lpstr>
      <vt:lpstr>preexistmax100</vt:lpstr>
      <vt:lpstr>preexistscore</vt:lpstr>
      <vt:lpstr>province</vt:lpstr>
      <vt:lpstr>provincecode</vt:lpstr>
      <vt:lpstr>ratioAffect</vt:lpstr>
      <vt:lpstr>ratioDamaged</vt:lpstr>
      <vt:lpstr>ratioIDP</vt:lpstr>
      <vt:lpstr>recno</vt:lpstr>
      <vt:lpstr>recno_demo</vt:lpstr>
      <vt:lpstr>region</vt:lpstr>
      <vt:lpstr>regioncode</vt:lpstr>
      <vt:lpstr>regionshort</vt:lpstr>
      <vt:lpstr>rimputAffect</vt:lpstr>
      <vt:lpstr>rimputDamaged</vt:lpstr>
      <vt:lpstr>totaldamage</vt:lpstr>
      <vt:lpstr>TotalUW_Pc</vt:lpstr>
      <vt:lpstr>UNMETNEEDS</vt:lpstr>
      <vt:lpstr>UnmetNeedsMax100</vt:lpstr>
      <vt:lpstr>UnmetNeedsMuliplic</vt:lpstr>
      <vt:lpstr>UnmetNeedsRank</vt:lpstr>
      <vt:lpstr>USEDINSIMULATION</vt:lpstr>
      <vt:lpstr>vuln_poverty</vt:lpstr>
      <vt:lpstr>vuln_TotalUW_Pc</vt:lpstr>
    </vt:vector>
  </TitlesOfParts>
  <Manager/>
  <Company>ACAPS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Composite measures of local disaster impact -</dc:title>
  <dc:subject>Lessons from Typhoon Yolanda, Philippines</dc:subject>
  <dc:creator>Aldo Benini, Patrice Chataigner</dc:creator>
  <dc:description>Excel demo workbook. Version 27 May 2014</dc:description>
  <cp:lastModifiedBy>Aldo Benini</cp:lastModifiedBy>
  <dcterms:created xsi:type="dcterms:W3CDTF">2014-05-27T20:13:20Z</dcterms:created>
  <dcterms:modified xsi:type="dcterms:W3CDTF">2014-05-30T02:20:27Z</dcterms:modified>
</cp:coreProperties>
</file>