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M3800\Documents\Aldo\A_A_Patrice\Analyses\210731_1351AB_Simulat_Arsenic_Contam\"/>
    </mc:Choice>
  </mc:AlternateContent>
  <bookViews>
    <workbookView minimized="1" xWindow="0" yWindow="0" windowWidth="15360" windowHeight="8730"/>
  </bookViews>
  <sheets>
    <sheet name="TOC" sheetId="14" r:id="rId1"/>
    <sheet name="Motivation" sheetId="1" r:id="rId2"/>
    <sheet name="Simplest_case" sheetId="2" r:id="rId3"/>
    <sheet name="Two_numeric_vars" sheetId="3" r:id="rId4"/>
    <sheet name="Admin1and2" sheetId="4" r:id="rId5"/>
    <sheet name="Risks_of_rounding" sheetId="5" r:id="rId6"/>
    <sheet name="MissingValues" sheetId="6" r:id="rId7"/>
    <sheet name="Tags_for_context" sheetId="7" r:id="rId8"/>
    <sheet name="Arsenic_Scenario" sheetId="11" r:id="rId9"/>
    <sheet name="Arsenic_Data" sheetId="9" r:id="rId10"/>
    <sheet name="Arsenic_summary" sheetId="10" r:id="rId11"/>
    <sheet name="Arsenic_STATA_code" sheetId="12" r:id="rId12"/>
    <sheet name="Named_ranges" sheetId="13" r:id="rId13"/>
  </sheets>
  <definedNames>
    <definedName name="_xlnm._FilterDatabase" localSheetId="9" hidden="1">Arsenic_Data!$A$1:$Q$543</definedName>
    <definedName name="_xlnm._FilterDatabase" localSheetId="12" hidden="1">Named_ranges!$A$1:$L$26</definedName>
    <definedName name="Arsenic_ppb">Arsenic_Data!$F$2:$F$543</definedName>
    <definedName name="Auxil">Tags_for_context!$D$5:$D$19</definedName>
    <definedName name="Commune">Arsenic_Data!$C$2:$C$543</definedName>
    <definedName name="Commune_max">Arsenic_Data!$Q$2:$Q$543</definedName>
    <definedName name="Commune_tag">Arsenic_Data!$H$2:$H$543</definedName>
    <definedName name="Complete_vol">Arsenic_Data!$N$2:$N$543</definedName>
    <definedName name="Concat_Vol_Arsen">Arsenic_Data!$L$2:$L$543</definedName>
    <definedName name="Data">Arsenic_Data!$A$1:$R$543</definedName>
    <definedName name="Distinct_vol">Arsenic_Data!$O$2:$O$543</definedName>
    <definedName name="District">Arsenic_Data!$B$2:$B$543</definedName>
    <definedName name="District_mean">Arsenic_Data!$R$2:$R$543</definedName>
    <definedName name="District_tag">Arsenic_Data!$G$2:$G$543</definedName>
    <definedName name="Indic_tag">Arsenic_Data!$K$2:$K$543</definedName>
    <definedName name="Indicator">Tags_for_context!$C$5:$C$19</definedName>
    <definedName name="pcode_admin1">Tags_for_context!$B$5:$B$19</definedName>
    <definedName name="Prob_tag">Arsenic_Data!$J$2:$J$543</definedName>
    <definedName name="Probe">Arsenic_Data!$E$2:$E$543</definedName>
    <definedName name="RecNo">Arsenic_Data!$A$2:$A$543</definedName>
    <definedName name="Tag_adm_indic">Tags_for_context!$F$5:$F$19</definedName>
    <definedName name="Tag_admin">Tags_for_context!$E$5:$E$19</definedName>
    <definedName name="Vol_Indic_Tag">Arsenic_Data!$M$2:$M$543</definedName>
    <definedName name="Vol_mean">Arsenic_Data!$P$2:$P$543</definedName>
    <definedName name="Volunteer">Arsenic_Data!$D$2:$D$543</definedName>
    <definedName name="Volunteer_tag">Arsenic_Data!$I$2:$I$543</definedName>
  </definedNames>
  <calcPr calcId="162913" calcMode="manual" refMode="R1C1"/>
  <pivotCaches>
    <pivotCache cacheId="5" r:id="rId1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6" l="1"/>
  <c r="M3" i="9"/>
  <c r="M4" i="9"/>
  <c r="M5" i="9"/>
  <c r="M6" i="9"/>
  <c r="M7" i="9"/>
  <c r="M8" i="9"/>
  <c r="M9" i="9"/>
  <c r="M10" i="9"/>
  <c r="M11" i="9"/>
  <c r="M12" i="9"/>
  <c r="M13" i="9"/>
  <c r="M14" i="9"/>
  <c r="M15" i="9"/>
  <c r="M16" i="9"/>
  <c r="M17" i="9"/>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207" i="9"/>
  <c r="M208" i="9"/>
  <c r="M209" i="9"/>
  <c r="M210" i="9"/>
  <c r="M211" i="9"/>
  <c r="M212" i="9"/>
  <c r="M213" i="9"/>
  <c r="M214" i="9"/>
  <c r="M215" i="9"/>
  <c r="M216" i="9"/>
  <c r="M217" i="9"/>
  <c r="M218" i="9"/>
  <c r="M219" i="9"/>
  <c r="M220" i="9"/>
  <c r="M221" i="9"/>
  <c r="M222" i="9"/>
  <c r="M223" i="9"/>
  <c r="M224" i="9"/>
  <c r="M225" i="9"/>
  <c r="M226" i="9"/>
  <c r="M227" i="9"/>
  <c r="M228" i="9"/>
  <c r="M229" i="9"/>
  <c r="M230" i="9"/>
  <c r="M231" i="9"/>
  <c r="M232" i="9"/>
  <c r="M233" i="9"/>
  <c r="M234" i="9"/>
  <c r="M235" i="9"/>
  <c r="M236" i="9"/>
  <c r="M237" i="9"/>
  <c r="M238" i="9"/>
  <c r="M239" i="9"/>
  <c r="M240" i="9"/>
  <c r="M241" i="9"/>
  <c r="M242" i="9"/>
  <c r="M243" i="9"/>
  <c r="M244" i="9"/>
  <c r="M245" i="9"/>
  <c r="M246" i="9"/>
  <c r="M247" i="9"/>
  <c r="M248" i="9"/>
  <c r="M249" i="9"/>
  <c r="M250" i="9"/>
  <c r="M251" i="9"/>
  <c r="M252" i="9"/>
  <c r="M253" i="9"/>
  <c r="M254" i="9"/>
  <c r="M255" i="9"/>
  <c r="M256" i="9"/>
  <c r="M257" i="9"/>
  <c r="M258" i="9"/>
  <c r="M259" i="9"/>
  <c r="M260" i="9"/>
  <c r="M261" i="9"/>
  <c r="M262" i="9"/>
  <c r="M263" i="9"/>
  <c r="M264" i="9"/>
  <c r="M265" i="9"/>
  <c r="M266" i="9"/>
  <c r="M267" i="9"/>
  <c r="M268" i="9"/>
  <c r="M269" i="9"/>
  <c r="M270" i="9"/>
  <c r="M271" i="9"/>
  <c r="M272" i="9"/>
  <c r="M273" i="9"/>
  <c r="M274" i="9"/>
  <c r="M275" i="9"/>
  <c r="M276" i="9"/>
  <c r="M277" i="9"/>
  <c r="M278" i="9"/>
  <c r="M279" i="9"/>
  <c r="M280" i="9"/>
  <c r="M281" i="9"/>
  <c r="M282" i="9"/>
  <c r="M283" i="9"/>
  <c r="M284" i="9"/>
  <c r="M285" i="9"/>
  <c r="M286" i="9"/>
  <c r="M287" i="9"/>
  <c r="M288" i="9"/>
  <c r="M289" i="9"/>
  <c r="M290" i="9"/>
  <c r="M291" i="9"/>
  <c r="M292" i="9"/>
  <c r="M293" i="9"/>
  <c r="M294" i="9"/>
  <c r="M295" i="9"/>
  <c r="M296" i="9"/>
  <c r="M297" i="9"/>
  <c r="M298" i="9"/>
  <c r="M299" i="9"/>
  <c r="M300" i="9"/>
  <c r="M301" i="9"/>
  <c r="M302" i="9"/>
  <c r="M303" i="9"/>
  <c r="M304" i="9"/>
  <c r="M305" i="9"/>
  <c r="M306" i="9"/>
  <c r="M307" i="9"/>
  <c r="M308" i="9"/>
  <c r="M309" i="9"/>
  <c r="M310" i="9"/>
  <c r="M311" i="9"/>
  <c r="M312" i="9"/>
  <c r="M313" i="9"/>
  <c r="M314" i="9"/>
  <c r="M315" i="9"/>
  <c r="M316" i="9"/>
  <c r="M317" i="9"/>
  <c r="M318" i="9"/>
  <c r="M319" i="9"/>
  <c r="M320" i="9"/>
  <c r="M321" i="9"/>
  <c r="M322" i="9"/>
  <c r="M323" i="9"/>
  <c r="M324" i="9"/>
  <c r="M325" i="9"/>
  <c r="M326" i="9"/>
  <c r="M327" i="9"/>
  <c r="M328" i="9"/>
  <c r="M329" i="9"/>
  <c r="M330" i="9"/>
  <c r="M331" i="9"/>
  <c r="M332" i="9"/>
  <c r="M333" i="9"/>
  <c r="M334" i="9"/>
  <c r="M335" i="9"/>
  <c r="M336" i="9"/>
  <c r="M337" i="9"/>
  <c r="M338" i="9"/>
  <c r="M339" i="9"/>
  <c r="M340" i="9"/>
  <c r="M341" i="9"/>
  <c r="M342" i="9"/>
  <c r="M343" i="9"/>
  <c r="M344" i="9"/>
  <c r="M345" i="9"/>
  <c r="M346" i="9"/>
  <c r="M347" i="9"/>
  <c r="M348" i="9"/>
  <c r="M349" i="9"/>
  <c r="M350" i="9"/>
  <c r="M351" i="9"/>
  <c r="M352" i="9"/>
  <c r="M353" i="9"/>
  <c r="M354" i="9"/>
  <c r="M355" i="9"/>
  <c r="M356" i="9"/>
  <c r="M357" i="9"/>
  <c r="M358" i="9"/>
  <c r="M359" i="9"/>
  <c r="M360" i="9"/>
  <c r="M361" i="9"/>
  <c r="M362" i="9"/>
  <c r="M363" i="9"/>
  <c r="M364" i="9"/>
  <c r="M365" i="9"/>
  <c r="M366" i="9"/>
  <c r="M367" i="9"/>
  <c r="M368" i="9"/>
  <c r="M369" i="9"/>
  <c r="M370" i="9"/>
  <c r="M371" i="9"/>
  <c r="M372" i="9"/>
  <c r="M373" i="9"/>
  <c r="M374" i="9"/>
  <c r="M375" i="9"/>
  <c r="M376" i="9"/>
  <c r="M377" i="9"/>
  <c r="M378" i="9"/>
  <c r="M379" i="9"/>
  <c r="M380" i="9"/>
  <c r="M381" i="9"/>
  <c r="M382" i="9"/>
  <c r="M383" i="9"/>
  <c r="M384" i="9"/>
  <c r="M385" i="9"/>
  <c r="M386" i="9"/>
  <c r="M387" i="9"/>
  <c r="M388" i="9"/>
  <c r="M389" i="9"/>
  <c r="M390" i="9"/>
  <c r="M391" i="9"/>
  <c r="M392" i="9"/>
  <c r="M393" i="9"/>
  <c r="M394" i="9"/>
  <c r="M395" i="9"/>
  <c r="M396" i="9"/>
  <c r="M397" i="9"/>
  <c r="M398" i="9"/>
  <c r="M399" i="9"/>
  <c r="M400" i="9"/>
  <c r="M401" i="9"/>
  <c r="M402" i="9"/>
  <c r="M403" i="9"/>
  <c r="M404" i="9"/>
  <c r="M405" i="9"/>
  <c r="M406" i="9"/>
  <c r="M407" i="9"/>
  <c r="M408" i="9"/>
  <c r="M409" i="9"/>
  <c r="M410" i="9"/>
  <c r="M411" i="9"/>
  <c r="M412" i="9"/>
  <c r="M413" i="9"/>
  <c r="M414" i="9"/>
  <c r="M415" i="9"/>
  <c r="M416" i="9"/>
  <c r="M417" i="9"/>
  <c r="M418" i="9"/>
  <c r="M419" i="9"/>
  <c r="M420" i="9"/>
  <c r="M421" i="9"/>
  <c r="M422" i="9"/>
  <c r="M423" i="9"/>
  <c r="M424" i="9"/>
  <c r="M425" i="9"/>
  <c r="M426" i="9"/>
  <c r="M427" i="9"/>
  <c r="M428" i="9"/>
  <c r="M429" i="9"/>
  <c r="M430" i="9"/>
  <c r="M431" i="9"/>
  <c r="M432" i="9"/>
  <c r="M433" i="9"/>
  <c r="M434" i="9"/>
  <c r="M435" i="9"/>
  <c r="M436" i="9"/>
  <c r="M437" i="9"/>
  <c r="M438" i="9"/>
  <c r="M439" i="9"/>
  <c r="M440" i="9"/>
  <c r="M441" i="9"/>
  <c r="M442" i="9"/>
  <c r="M443" i="9"/>
  <c r="M444" i="9"/>
  <c r="M445" i="9"/>
  <c r="M446" i="9"/>
  <c r="M447" i="9"/>
  <c r="M448" i="9"/>
  <c r="M449" i="9"/>
  <c r="M450" i="9"/>
  <c r="M451" i="9"/>
  <c r="M452" i="9"/>
  <c r="M453" i="9"/>
  <c r="M454" i="9"/>
  <c r="M455" i="9"/>
  <c r="M456" i="9"/>
  <c r="M457" i="9"/>
  <c r="M458" i="9"/>
  <c r="M459" i="9"/>
  <c r="M460" i="9"/>
  <c r="M461" i="9"/>
  <c r="M462" i="9"/>
  <c r="M463" i="9"/>
  <c r="M464" i="9"/>
  <c r="M465" i="9"/>
  <c r="M466" i="9"/>
  <c r="M467" i="9"/>
  <c r="M468" i="9"/>
  <c r="M469" i="9"/>
  <c r="M470" i="9"/>
  <c r="M471" i="9"/>
  <c r="M472" i="9"/>
  <c r="M473" i="9"/>
  <c r="M474" i="9"/>
  <c r="M475" i="9"/>
  <c r="M476" i="9"/>
  <c r="M477" i="9"/>
  <c r="M478" i="9"/>
  <c r="M479" i="9"/>
  <c r="M480" i="9"/>
  <c r="M481" i="9"/>
  <c r="M482" i="9"/>
  <c r="M483" i="9"/>
  <c r="M484" i="9"/>
  <c r="M485" i="9"/>
  <c r="M486" i="9"/>
  <c r="M487" i="9"/>
  <c r="M488" i="9"/>
  <c r="M489" i="9"/>
  <c r="M490" i="9"/>
  <c r="M491" i="9"/>
  <c r="M492" i="9"/>
  <c r="M493" i="9"/>
  <c r="M494" i="9"/>
  <c r="M495" i="9"/>
  <c r="M496" i="9"/>
  <c r="M497" i="9"/>
  <c r="M498" i="9"/>
  <c r="M499" i="9"/>
  <c r="M500" i="9"/>
  <c r="M501" i="9"/>
  <c r="M502" i="9"/>
  <c r="M503" i="9"/>
  <c r="M504" i="9"/>
  <c r="M505" i="9"/>
  <c r="M506" i="9"/>
  <c r="M507" i="9"/>
  <c r="M508" i="9"/>
  <c r="M509" i="9"/>
  <c r="M510" i="9"/>
  <c r="M511" i="9"/>
  <c r="M512" i="9"/>
  <c r="M513" i="9"/>
  <c r="M514" i="9"/>
  <c r="M515" i="9"/>
  <c r="M516" i="9"/>
  <c r="M517" i="9"/>
  <c r="M518" i="9"/>
  <c r="M519" i="9"/>
  <c r="M520" i="9"/>
  <c r="M521" i="9"/>
  <c r="M522" i="9"/>
  <c r="M523" i="9"/>
  <c r="M524" i="9"/>
  <c r="M525" i="9"/>
  <c r="M526" i="9"/>
  <c r="M527" i="9"/>
  <c r="M528" i="9"/>
  <c r="M529" i="9"/>
  <c r="M530" i="9"/>
  <c r="M531" i="9"/>
  <c r="M532" i="9"/>
  <c r="M533" i="9"/>
  <c r="M534" i="9"/>
  <c r="M535" i="9"/>
  <c r="M536" i="9"/>
  <c r="M537" i="9"/>
  <c r="M538" i="9"/>
  <c r="M539" i="9"/>
  <c r="M540" i="9"/>
  <c r="M541" i="9"/>
  <c r="M542" i="9"/>
  <c r="M543" i="9"/>
  <c r="M2" i="9"/>
  <c r="G3" i="9"/>
  <c r="H3" i="9"/>
  <c r="I3" i="9"/>
  <c r="J3" i="9"/>
  <c r="K3" i="9"/>
  <c r="G4" i="9"/>
  <c r="H4" i="9"/>
  <c r="I4" i="9"/>
  <c r="J4" i="9"/>
  <c r="K4" i="9"/>
  <c r="G5" i="9"/>
  <c r="H5" i="9"/>
  <c r="I5" i="9"/>
  <c r="J5" i="9"/>
  <c r="K5" i="9"/>
  <c r="G6" i="9"/>
  <c r="H6" i="9"/>
  <c r="I6" i="9"/>
  <c r="J6" i="9"/>
  <c r="K6" i="9"/>
  <c r="G7" i="9"/>
  <c r="H7" i="9"/>
  <c r="I7" i="9"/>
  <c r="J7" i="9"/>
  <c r="K7" i="9"/>
  <c r="G8" i="9"/>
  <c r="H8" i="9"/>
  <c r="I8" i="9"/>
  <c r="J8" i="9"/>
  <c r="K8" i="9"/>
  <c r="G9" i="9"/>
  <c r="H9" i="9"/>
  <c r="I9" i="9"/>
  <c r="J9" i="9"/>
  <c r="K9" i="9"/>
  <c r="G10" i="9"/>
  <c r="H10" i="9"/>
  <c r="I10" i="9"/>
  <c r="J10" i="9"/>
  <c r="K10" i="9"/>
  <c r="G11" i="9"/>
  <c r="H11" i="9"/>
  <c r="I11" i="9"/>
  <c r="J11" i="9"/>
  <c r="K11" i="9"/>
  <c r="G12" i="9"/>
  <c r="H12" i="9"/>
  <c r="I12" i="9"/>
  <c r="J12" i="9"/>
  <c r="K12" i="9"/>
  <c r="G13" i="9"/>
  <c r="H13" i="9"/>
  <c r="I13" i="9"/>
  <c r="J13" i="9"/>
  <c r="K13" i="9"/>
  <c r="G14" i="9"/>
  <c r="H14" i="9"/>
  <c r="I14" i="9"/>
  <c r="J14" i="9"/>
  <c r="K14" i="9"/>
  <c r="G15" i="9"/>
  <c r="H15" i="9"/>
  <c r="I15" i="9"/>
  <c r="J15" i="9"/>
  <c r="K15" i="9"/>
  <c r="G16" i="9"/>
  <c r="H16" i="9"/>
  <c r="I16" i="9"/>
  <c r="J16" i="9"/>
  <c r="K16" i="9"/>
  <c r="G17" i="9"/>
  <c r="H17" i="9"/>
  <c r="I17" i="9"/>
  <c r="J17" i="9"/>
  <c r="K17" i="9"/>
  <c r="G18" i="9"/>
  <c r="H18" i="9"/>
  <c r="I18" i="9"/>
  <c r="J18" i="9"/>
  <c r="K18" i="9"/>
  <c r="G19" i="9"/>
  <c r="H19" i="9"/>
  <c r="I19" i="9"/>
  <c r="J19" i="9"/>
  <c r="K19" i="9"/>
  <c r="G20" i="9"/>
  <c r="H20" i="9"/>
  <c r="I20" i="9"/>
  <c r="J20" i="9"/>
  <c r="K20" i="9"/>
  <c r="G21" i="9"/>
  <c r="H21" i="9"/>
  <c r="I21" i="9"/>
  <c r="J21" i="9"/>
  <c r="K21" i="9"/>
  <c r="G22" i="9"/>
  <c r="H22" i="9"/>
  <c r="I22" i="9"/>
  <c r="J22" i="9"/>
  <c r="K22" i="9"/>
  <c r="G23" i="9"/>
  <c r="H23" i="9"/>
  <c r="I23" i="9"/>
  <c r="J23" i="9"/>
  <c r="K23" i="9"/>
  <c r="G24" i="9"/>
  <c r="H24" i="9"/>
  <c r="I24" i="9"/>
  <c r="J24" i="9"/>
  <c r="K24" i="9"/>
  <c r="G25" i="9"/>
  <c r="H25" i="9"/>
  <c r="I25" i="9"/>
  <c r="J25" i="9"/>
  <c r="K25" i="9"/>
  <c r="G26" i="9"/>
  <c r="H26" i="9"/>
  <c r="I26" i="9"/>
  <c r="J26" i="9"/>
  <c r="K26" i="9"/>
  <c r="G27" i="9"/>
  <c r="H27" i="9"/>
  <c r="I27" i="9"/>
  <c r="J27" i="9"/>
  <c r="K27" i="9"/>
  <c r="G28" i="9"/>
  <c r="H28" i="9"/>
  <c r="I28" i="9"/>
  <c r="J28" i="9"/>
  <c r="K28" i="9"/>
  <c r="G29" i="9"/>
  <c r="H29" i="9"/>
  <c r="I29" i="9"/>
  <c r="J29" i="9"/>
  <c r="K29" i="9"/>
  <c r="G30" i="9"/>
  <c r="H30" i="9"/>
  <c r="I30" i="9"/>
  <c r="J30" i="9"/>
  <c r="K30" i="9"/>
  <c r="G31" i="9"/>
  <c r="H31" i="9"/>
  <c r="I31" i="9"/>
  <c r="J31" i="9"/>
  <c r="K31" i="9"/>
  <c r="G32" i="9"/>
  <c r="H32" i="9"/>
  <c r="I32" i="9"/>
  <c r="J32" i="9"/>
  <c r="K32" i="9"/>
  <c r="G33" i="9"/>
  <c r="H33" i="9"/>
  <c r="I33" i="9"/>
  <c r="J33" i="9"/>
  <c r="K33" i="9"/>
  <c r="G34" i="9"/>
  <c r="H34" i="9"/>
  <c r="I34" i="9"/>
  <c r="J34" i="9"/>
  <c r="K34" i="9"/>
  <c r="G35" i="9"/>
  <c r="H35" i="9"/>
  <c r="I35" i="9"/>
  <c r="J35" i="9"/>
  <c r="K35" i="9"/>
  <c r="G36" i="9"/>
  <c r="H36" i="9"/>
  <c r="I36" i="9"/>
  <c r="J36" i="9"/>
  <c r="K36" i="9"/>
  <c r="G37" i="9"/>
  <c r="H37" i="9"/>
  <c r="I37" i="9"/>
  <c r="J37" i="9"/>
  <c r="K37" i="9"/>
  <c r="G38" i="9"/>
  <c r="H38" i="9"/>
  <c r="I38" i="9"/>
  <c r="J38" i="9"/>
  <c r="K38" i="9"/>
  <c r="G39" i="9"/>
  <c r="H39" i="9"/>
  <c r="I39" i="9"/>
  <c r="J39" i="9"/>
  <c r="K39" i="9"/>
  <c r="G40" i="9"/>
  <c r="H40" i="9"/>
  <c r="I40" i="9"/>
  <c r="J40" i="9"/>
  <c r="K40" i="9"/>
  <c r="G41" i="9"/>
  <c r="H41" i="9"/>
  <c r="I41" i="9"/>
  <c r="J41" i="9"/>
  <c r="K41" i="9"/>
  <c r="G42" i="9"/>
  <c r="H42" i="9"/>
  <c r="I42" i="9"/>
  <c r="J42" i="9"/>
  <c r="K42" i="9"/>
  <c r="G43" i="9"/>
  <c r="H43" i="9"/>
  <c r="I43" i="9"/>
  <c r="J43" i="9"/>
  <c r="K43" i="9"/>
  <c r="G44" i="9"/>
  <c r="H44" i="9"/>
  <c r="I44" i="9"/>
  <c r="J44" i="9"/>
  <c r="K44" i="9"/>
  <c r="G45" i="9"/>
  <c r="H45" i="9"/>
  <c r="I45" i="9"/>
  <c r="J45" i="9"/>
  <c r="K45" i="9"/>
  <c r="G46" i="9"/>
  <c r="H46" i="9"/>
  <c r="I46" i="9"/>
  <c r="J46" i="9"/>
  <c r="K46" i="9"/>
  <c r="G47" i="9"/>
  <c r="H47" i="9"/>
  <c r="I47" i="9"/>
  <c r="J47" i="9"/>
  <c r="K47" i="9"/>
  <c r="G48" i="9"/>
  <c r="H48" i="9"/>
  <c r="I48" i="9"/>
  <c r="J48" i="9"/>
  <c r="K48" i="9"/>
  <c r="G49" i="9"/>
  <c r="H49" i="9"/>
  <c r="I49" i="9"/>
  <c r="J49" i="9"/>
  <c r="K49" i="9"/>
  <c r="G50" i="9"/>
  <c r="H50" i="9"/>
  <c r="I50" i="9"/>
  <c r="J50" i="9"/>
  <c r="K50" i="9"/>
  <c r="G51" i="9"/>
  <c r="H51" i="9"/>
  <c r="I51" i="9"/>
  <c r="J51" i="9"/>
  <c r="K51" i="9"/>
  <c r="G52" i="9"/>
  <c r="H52" i="9"/>
  <c r="I52" i="9"/>
  <c r="J52" i="9"/>
  <c r="K52" i="9"/>
  <c r="G53" i="9"/>
  <c r="H53" i="9"/>
  <c r="I53" i="9"/>
  <c r="J53" i="9"/>
  <c r="K53" i="9"/>
  <c r="G54" i="9"/>
  <c r="H54" i="9"/>
  <c r="I54" i="9"/>
  <c r="J54" i="9"/>
  <c r="K54" i="9"/>
  <c r="G55" i="9"/>
  <c r="H55" i="9"/>
  <c r="I55" i="9"/>
  <c r="J55" i="9"/>
  <c r="K55" i="9"/>
  <c r="G56" i="9"/>
  <c r="H56" i="9"/>
  <c r="I56" i="9"/>
  <c r="J56" i="9"/>
  <c r="K56" i="9"/>
  <c r="G57" i="9"/>
  <c r="H57" i="9"/>
  <c r="I57" i="9"/>
  <c r="J57" i="9"/>
  <c r="K57" i="9"/>
  <c r="G58" i="9"/>
  <c r="H58" i="9"/>
  <c r="I58" i="9"/>
  <c r="J58" i="9"/>
  <c r="K58" i="9"/>
  <c r="G59" i="9"/>
  <c r="H59" i="9"/>
  <c r="I59" i="9"/>
  <c r="J59" i="9"/>
  <c r="K59" i="9"/>
  <c r="G60" i="9"/>
  <c r="H60" i="9"/>
  <c r="I60" i="9"/>
  <c r="J60" i="9"/>
  <c r="K60" i="9"/>
  <c r="G61" i="9"/>
  <c r="H61" i="9"/>
  <c r="I61" i="9"/>
  <c r="J61" i="9"/>
  <c r="K61" i="9"/>
  <c r="G62" i="9"/>
  <c r="H62" i="9"/>
  <c r="I62" i="9"/>
  <c r="J62" i="9"/>
  <c r="K62" i="9"/>
  <c r="G63" i="9"/>
  <c r="H63" i="9"/>
  <c r="I63" i="9"/>
  <c r="J63" i="9"/>
  <c r="K63" i="9"/>
  <c r="G64" i="9"/>
  <c r="H64" i="9"/>
  <c r="I64" i="9"/>
  <c r="J64" i="9"/>
  <c r="K64" i="9"/>
  <c r="G65" i="9"/>
  <c r="H65" i="9"/>
  <c r="I65" i="9"/>
  <c r="J65" i="9"/>
  <c r="K65" i="9"/>
  <c r="G66" i="9"/>
  <c r="H66" i="9"/>
  <c r="I66" i="9"/>
  <c r="J66" i="9"/>
  <c r="K66" i="9"/>
  <c r="G67" i="9"/>
  <c r="H67" i="9"/>
  <c r="I67" i="9"/>
  <c r="J67" i="9"/>
  <c r="K67" i="9"/>
  <c r="G68" i="9"/>
  <c r="H68" i="9"/>
  <c r="I68" i="9"/>
  <c r="J68" i="9"/>
  <c r="K68" i="9"/>
  <c r="G69" i="9"/>
  <c r="H69" i="9"/>
  <c r="I69" i="9"/>
  <c r="J69" i="9"/>
  <c r="K69" i="9"/>
  <c r="G70" i="9"/>
  <c r="H70" i="9"/>
  <c r="I70" i="9"/>
  <c r="J70" i="9"/>
  <c r="K70" i="9"/>
  <c r="G71" i="9"/>
  <c r="H71" i="9"/>
  <c r="I71" i="9"/>
  <c r="J71" i="9"/>
  <c r="K71" i="9"/>
  <c r="G72" i="9"/>
  <c r="H72" i="9"/>
  <c r="I72" i="9"/>
  <c r="J72" i="9"/>
  <c r="K72" i="9"/>
  <c r="G73" i="9"/>
  <c r="H73" i="9"/>
  <c r="I73" i="9"/>
  <c r="J73" i="9"/>
  <c r="K73" i="9"/>
  <c r="G74" i="9"/>
  <c r="H74" i="9"/>
  <c r="I74" i="9"/>
  <c r="J74" i="9"/>
  <c r="K74" i="9"/>
  <c r="G75" i="9"/>
  <c r="H75" i="9"/>
  <c r="I75" i="9"/>
  <c r="J75" i="9"/>
  <c r="K75" i="9"/>
  <c r="G76" i="9"/>
  <c r="H76" i="9"/>
  <c r="I76" i="9"/>
  <c r="J76" i="9"/>
  <c r="K76" i="9"/>
  <c r="G77" i="9"/>
  <c r="H77" i="9"/>
  <c r="I77" i="9"/>
  <c r="J77" i="9"/>
  <c r="K77" i="9"/>
  <c r="G78" i="9"/>
  <c r="H78" i="9"/>
  <c r="I78" i="9"/>
  <c r="J78" i="9"/>
  <c r="K78" i="9"/>
  <c r="G79" i="9"/>
  <c r="H79" i="9"/>
  <c r="I79" i="9"/>
  <c r="J79" i="9"/>
  <c r="K79" i="9"/>
  <c r="G80" i="9"/>
  <c r="H80" i="9"/>
  <c r="I80" i="9"/>
  <c r="J80" i="9"/>
  <c r="K80" i="9"/>
  <c r="G81" i="9"/>
  <c r="H81" i="9"/>
  <c r="I81" i="9"/>
  <c r="J81" i="9"/>
  <c r="K81" i="9"/>
  <c r="G82" i="9"/>
  <c r="H82" i="9"/>
  <c r="I82" i="9"/>
  <c r="J82" i="9"/>
  <c r="K82" i="9"/>
  <c r="G83" i="9"/>
  <c r="H83" i="9"/>
  <c r="I83" i="9"/>
  <c r="J83" i="9"/>
  <c r="K83" i="9"/>
  <c r="G84" i="9"/>
  <c r="H84" i="9"/>
  <c r="I84" i="9"/>
  <c r="J84" i="9"/>
  <c r="K84" i="9"/>
  <c r="G85" i="9"/>
  <c r="H85" i="9"/>
  <c r="I85" i="9"/>
  <c r="J85" i="9"/>
  <c r="K85" i="9"/>
  <c r="G86" i="9"/>
  <c r="H86" i="9"/>
  <c r="I86" i="9"/>
  <c r="J86" i="9"/>
  <c r="K86" i="9"/>
  <c r="G87" i="9"/>
  <c r="H87" i="9"/>
  <c r="I87" i="9"/>
  <c r="J87" i="9"/>
  <c r="K87" i="9"/>
  <c r="G88" i="9"/>
  <c r="H88" i="9"/>
  <c r="I88" i="9"/>
  <c r="J88" i="9"/>
  <c r="K88" i="9"/>
  <c r="G89" i="9"/>
  <c r="H89" i="9"/>
  <c r="I89" i="9"/>
  <c r="J89" i="9"/>
  <c r="K89" i="9"/>
  <c r="G90" i="9"/>
  <c r="H90" i="9"/>
  <c r="I90" i="9"/>
  <c r="J90" i="9"/>
  <c r="K90" i="9"/>
  <c r="G91" i="9"/>
  <c r="H91" i="9"/>
  <c r="I91" i="9"/>
  <c r="J91" i="9"/>
  <c r="K91" i="9"/>
  <c r="G92" i="9"/>
  <c r="H92" i="9"/>
  <c r="I92" i="9"/>
  <c r="J92" i="9"/>
  <c r="K92" i="9"/>
  <c r="G93" i="9"/>
  <c r="H93" i="9"/>
  <c r="I93" i="9"/>
  <c r="J93" i="9"/>
  <c r="K93" i="9"/>
  <c r="G94" i="9"/>
  <c r="H94" i="9"/>
  <c r="I94" i="9"/>
  <c r="J94" i="9"/>
  <c r="K94" i="9"/>
  <c r="G95" i="9"/>
  <c r="H95" i="9"/>
  <c r="I95" i="9"/>
  <c r="J95" i="9"/>
  <c r="K95" i="9"/>
  <c r="G96" i="9"/>
  <c r="H96" i="9"/>
  <c r="I96" i="9"/>
  <c r="J96" i="9"/>
  <c r="K96" i="9"/>
  <c r="G97" i="9"/>
  <c r="H97" i="9"/>
  <c r="I97" i="9"/>
  <c r="J97" i="9"/>
  <c r="K97" i="9"/>
  <c r="G98" i="9"/>
  <c r="H98" i="9"/>
  <c r="I98" i="9"/>
  <c r="J98" i="9"/>
  <c r="K98" i="9"/>
  <c r="G99" i="9"/>
  <c r="H99" i="9"/>
  <c r="I99" i="9"/>
  <c r="J99" i="9"/>
  <c r="K99" i="9"/>
  <c r="G100" i="9"/>
  <c r="H100" i="9"/>
  <c r="I100" i="9"/>
  <c r="J100" i="9"/>
  <c r="K100" i="9"/>
  <c r="G101" i="9"/>
  <c r="H101" i="9"/>
  <c r="I101" i="9"/>
  <c r="J101" i="9"/>
  <c r="K101" i="9"/>
  <c r="G102" i="9"/>
  <c r="H102" i="9"/>
  <c r="I102" i="9"/>
  <c r="J102" i="9"/>
  <c r="K102" i="9"/>
  <c r="G103" i="9"/>
  <c r="H103" i="9"/>
  <c r="I103" i="9"/>
  <c r="J103" i="9"/>
  <c r="K103" i="9"/>
  <c r="G104" i="9"/>
  <c r="H104" i="9"/>
  <c r="I104" i="9"/>
  <c r="J104" i="9"/>
  <c r="K104" i="9"/>
  <c r="G105" i="9"/>
  <c r="H105" i="9"/>
  <c r="I105" i="9"/>
  <c r="J105" i="9"/>
  <c r="K105" i="9"/>
  <c r="G106" i="9"/>
  <c r="H106" i="9"/>
  <c r="I106" i="9"/>
  <c r="J106" i="9"/>
  <c r="K106" i="9"/>
  <c r="G107" i="9"/>
  <c r="H107" i="9"/>
  <c r="I107" i="9"/>
  <c r="J107" i="9"/>
  <c r="K107" i="9"/>
  <c r="G108" i="9"/>
  <c r="H108" i="9"/>
  <c r="I108" i="9"/>
  <c r="J108" i="9"/>
  <c r="K108" i="9"/>
  <c r="G109" i="9"/>
  <c r="H109" i="9"/>
  <c r="I109" i="9"/>
  <c r="J109" i="9"/>
  <c r="K109" i="9"/>
  <c r="G110" i="9"/>
  <c r="H110" i="9"/>
  <c r="I110" i="9"/>
  <c r="J110" i="9"/>
  <c r="K110" i="9"/>
  <c r="G111" i="9"/>
  <c r="H111" i="9"/>
  <c r="I111" i="9"/>
  <c r="J111" i="9"/>
  <c r="K111" i="9"/>
  <c r="G112" i="9"/>
  <c r="H112" i="9"/>
  <c r="I112" i="9"/>
  <c r="J112" i="9"/>
  <c r="K112" i="9"/>
  <c r="G113" i="9"/>
  <c r="H113" i="9"/>
  <c r="I113" i="9"/>
  <c r="J113" i="9"/>
  <c r="K113" i="9"/>
  <c r="G114" i="9"/>
  <c r="H114" i="9"/>
  <c r="I114" i="9"/>
  <c r="J114" i="9"/>
  <c r="K114" i="9"/>
  <c r="G115" i="9"/>
  <c r="H115" i="9"/>
  <c r="I115" i="9"/>
  <c r="J115" i="9"/>
  <c r="K115" i="9"/>
  <c r="G116" i="9"/>
  <c r="H116" i="9"/>
  <c r="I116" i="9"/>
  <c r="J116" i="9"/>
  <c r="K116" i="9"/>
  <c r="G117" i="9"/>
  <c r="H117" i="9"/>
  <c r="I117" i="9"/>
  <c r="J117" i="9"/>
  <c r="K117" i="9"/>
  <c r="G118" i="9"/>
  <c r="H118" i="9"/>
  <c r="I118" i="9"/>
  <c r="J118" i="9"/>
  <c r="K118" i="9"/>
  <c r="G119" i="9"/>
  <c r="H119" i="9"/>
  <c r="I119" i="9"/>
  <c r="J119" i="9"/>
  <c r="K119" i="9"/>
  <c r="G120" i="9"/>
  <c r="H120" i="9"/>
  <c r="I120" i="9"/>
  <c r="J120" i="9"/>
  <c r="K120" i="9"/>
  <c r="G121" i="9"/>
  <c r="H121" i="9"/>
  <c r="I121" i="9"/>
  <c r="J121" i="9"/>
  <c r="K121" i="9"/>
  <c r="G122" i="9"/>
  <c r="H122" i="9"/>
  <c r="I122" i="9"/>
  <c r="J122" i="9"/>
  <c r="K122" i="9"/>
  <c r="G123" i="9"/>
  <c r="H123" i="9"/>
  <c r="I123" i="9"/>
  <c r="J123" i="9"/>
  <c r="K123" i="9"/>
  <c r="G124" i="9"/>
  <c r="H124" i="9"/>
  <c r="I124" i="9"/>
  <c r="J124" i="9"/>
  <c r="K124" i="9"/>
  <c r="G125" i="9"/>
  <c r="H125" i="9"/>
  <c r="I125" i="9"/>
  <c r="J125" i="9"/>
  <c r="K125" i="9"/>
  <c r="G126" i="9"/>
  <c r="H126" i="9"/>
  <c r="I126" i="9"/>
  <c r="J126" i="9"/>
  <c r="K126" i="9"/>
  <c r="G127" i="9"/>
  <c r="H127" i="9"/>
  <c r="I127" i="9"/>
  <c r="J127" i="9"/>
  <c r="K127" i="9"/>
  <c r="G128" i="9"/>
  <c r="H128" i="9"/>
  <c r="I128" i="9"/>
  <c r="J128" i="9"/>
  <c r="K128" i="9"/>
  <c r="G129" i="9"/>
  <c r="H129" i="9"/>
  <c r="I129" i="9"/>
  <c r="J129" i="9"/>
  <c r="K129" i="9"/>
  <c r="G130" i="9"/>
  <c r="H130" i="9"/>
  <c r="I130" i="9"/>
  <c r="J130" i="9"/>
  <c r="K130" i="9"/>
  <c r="G131" i="9"/>
  <c r="H131" i="9"/>
  <c r="I131" i="9"/>
  <c r="J131" i="9"/>
  <c r="K131" i="9"/>
  <c r="G132" i="9"/>
  <c r="H132" i="9"/>
  <c r="I132" i="9"/>
  <c r="J132" i="9"/>
  <c r="K132" i="9"/>
  <c r="G133" i="9"/>
  <c r="H133" i="9"/>
  <c r="I133" i="9"/>
  <c r="J133" i="9"/>
  <c r="K133" i="9"/>
  <c r="G134" i="9"/>
  <c r="H134" i="9"/>
  <c r="I134" i="9"/>
  <c r="J134" i="9"/>
  <c r="K134" i="9"/>
  <c r="G135" i="9"/>
  <c r="H135" i="9"/>
  <c r="I135" i="9"/>
  <c r="J135" i="9"/>
  <c r="K135" i="9"/>
  <c r="G136" i="9"/>
  <c r="H136" i="9"/>
  <c r="I136" i="9"/>
  <c r="J136" i="9"/>
  <c r="K136" i="9"/>
  <c r="G137" i="9"/>
  <c r="H137" i="9"/>
  <c r="I137" i="9"/>
  <c r="J137" i="9"/>
  <c r="K137" i="9"/>
  <c r="G138" i="9"/>
  <c r="H138" i="9"/>
  <c r="I138" i="9"/>
  <c r="J138" i="9"/>
  <c r="K138" i="9"/>
  <c r="G139" i="9"/>
  <c r="H139" i="9"/>
  <c r="I139" i="9"/>
  <c r="J139" i="9"/>
  <c r="K139" i="9"/>
  <c r="G140" i="9"/>
  <c r="H140" i="9"/>
  <c r="I140" i="9"/>
  <c r="J140" i="9"/>
  <c r="K140" i="9"/>
  <c r="G141" i="9"/>
  <c r="H141" i="9"/>
  <c r="I141" i="9"/>
  <c r="J141" i="9"/>
  <c r="K141" i="9"/>
  <c r="G142" i="9"/>
  <c r="H142" i="9"/>
  <c r="I142" i="9"/>
  <c r="J142" i="9"/>
  <c r="K142" i="9"/>
  <c r="G143" i="9"/>
  <c r="H143" i="9"/>
  <c r="I143" i="9"/>
  <c r="J143" i="9"/>
  <c r="K143" i="9"/>
  <c r="G144" i="9"/>
  <c r="H144" i="9"/>
  <c r="I144" i="9"/>
  <c r="J144" i="9"/>
  <c r="K144" i="9"/>
  <c r="G145" i="9"/>
  <c r="H145" i="9"/>
  <c r="I145" i="9"/>
  <c r="J145" i="9"/>
  <c r="K145" i="9"/>
  <c r="G146" i="9"/>
  <c r="H146" i="9"/>
  <c r="I146" i="9"/>
  <c r="J146" i="9"/>
  <c r="K146" i="9"/>
  <c r="G147" i="9"/>
  <c r="H147" i="9"/>
  <c r="I147" i="9"/>
  <c r="J147" i="9"/>
  <c r="K147" i="9"/>
  <c r="G148" i="9"/>
  <c r="H148" i="9"/>
  <c r="I148" i="9"/>
  <c r="J148" i="9"/>
  <c r="K148" i="9"/>
  <c r="G149" i="9"/>
  <c r="H149" i="9"/>
  <c r="I149" i="9"/>
  <c r="J149" i="9"/>
  <c r="K149" i="9"/>
  <c r="G150" i="9"/>
  <c r="H150" i="9"/>
  <c r="I150" i="9"/>
  <c r="J150" i="9"/>
  <c r="K150" i="9"/>
  <c r="G151" i="9"/>
  <c r="H151" i="9"/>
  <c r="I151" i="9"/>
  <c r="J151" i="9"/>
  <c r="K151" i="9"/>
  <c r="G152" i="9"/>
  <c r="H152" i="9"/>
  <c r="I152" i="9"/>
  <c r="J152" i="9"/>
  <c r="K152" i="9"/>
  <c r="G153" i="9"/>
  <c r="H153" i="9"/>
  <c r="I153" i="9"/>
  <c r="J153" i="9"/>
  <c r="K153" i="9"/>
  <c r="G154" i="9"/>
  <c r="H154" i="9"/>
  <c r="I154" i="9"/>
  <c r="J154" i="9"/>
  <c r="K154" i="9"/>
  <c r="G155" i="9"/>
  <c r="H155" i="9"/>
  <c r="I155" i="9"/>
  <c r="J155" i="9"/>
  <c r="K155" i="9"/>
  <c r="G156" i="9"/>
  <c r="H156" i="9"/>
  <c r="I156" i="9"/>
  <c r="J156" i="9"/>
  <c r="K156" i="9"/>
  <c r="G157" i="9"/>
  <c r="H157" i="9"/>
  <c r="I157" i="9"/>
  <c r="J157" i="9"/>
  <c r="K157" i="9"/>
  <c r="G158" i="9"/>
  <c r="H158" i="9"/>
  <c r="I158" i="9"/>
  <c r="J158" i="9"/>
  <c r="K158" i="9"/>
  <c r="G159" i="9"/>
  <c r="H159" i="9"/>
  <c r="I159" i="9"/>
  <c r="J159" i="9"/>
  <c r="K159" i="9"/>
  <c r="G160" i="9"/>
  <c r="H160" i="9"/>
  <c r="I160" i="9"/>
  <c r="J160" i="9"/>
  <c r="K160" i="9"/>
  <c r="G161" i="9"/>
  <c r="H161" i="9"/>
  <c r="I161" i="9"/>
  <c r="J161" i="9"/>
  <c r="K161" i="9"/>
  <c r="G162" i="9"/>
  <c r="H162" i="9"/>
  <c r="I162" i="9"/>
  <c r="J162" i="9"/>
  <c r="K162" i="9"/>
  <c r="G163" i="9"/>
  <c r="H163" i="9"/>
  <c r="I163" i="9"/>
  <c r="J163" i="9"/>
  <c r="K163" i="9"/>
  <c r="G164" i="9"/>
  <c r="H164" i="9"/>
  <c r="I164" i="9"/>
  <c r="J164" i="9"/>
  <c r="K164" i="9"/>
  <c r="G165" i="9"/>
  <c r="H165" i="9"/>
  <c r="I165" i="9"/>
  <c r="J165" i="9"/>
  <c r="K165" i="9"/>
  <c r="G166" i="9"/>
  <c r="H166" i="9"/>
  <c r="I166" i="9"/>
  <c r="J166" i="9"/>
  <c r="K166" i="9"/>
  <c r="G167" i="9"/>
  <c r="H167" i="9"/>
  <c r="I167" i="9"/>
  <c r="J167" i="9"/>
  <c r="K167" i="9"/>
  <c r="G168" i="9"/>
  <c r="H168" i="9"/>
  <c r="I168" i="9"/>
  <c r="J168" i="9"/>
  <c r="K168" i="9"/>
  <c r="G169" i="9"/>
  <c r="H169" i="9"/>
  <c r="I169" i="9"/>
  <c r="J169" i="9"/>
  <c r="K169" i="9"/>
  <c r="G170" i="9"/>
  <c r="H170" i="9"/>
  <c r="I170" i="9"/>
  <c r="J170" i="9"/>
  <c r="K170" i="9"/>
  <c r="G171" i="9"/>
  <c r="H171" i="9"/>
  <c r="I171" i="9"/>
  <c r="J171" i="9"/>
  <c r="K171" i="9"/>
  <c r="G172" i="9"/>
  <c r="H172" i="9"/>
  <c r="I172" i="9"/>
  <c r="J172" i="9"/>
  <c r="K172" i="9"/>
  <c r="G173" i="9"/>
  <c r="H173" i="9"/>
  <c r="I173" i="9"/>
  <c r="J173" i="9"/>
  <c r="K173" i="9"/>
  <c r="G174" i="9"/>
  <c r="H174" i="9"/>
  <c r="I174" i="9"/>
  <c r="J174" i="9"/>
  <c r="K174" i="9"/>
  <c r="G175" i="9"/>
  <c r="H175" i="9"/>
  <c r="I175" i="9"/>
  <c r="J175" i="9"/>
  <c r="K175" i="9"/>
  <c r="G176" i="9"/>
  <c r="H176" i="9"/>
  <c r="I176" i="9"/>
  <c r="J176" i="9"/>
  <c r="K176" i="9"/>
  <c r="G177" i="9"/>
  <c r="H177" i="9"/>
  <c r="I177" i="9"/>
  <c r="J177" i="9"/>
  <c r="K177" i="9"/>
  <c r="G178" i="9"/>
  <c r="H178" i="9"/>
  <c r="I178" i="9"/>
  <c r="J178" i="9"/>
  <c r="K178" i="9"/>
  <c r="G179" i="9"/>
  <c r="H179" i="9"/>
  <c r="I179" i="9"/>
  <c r="J179" i="9"/>
  <c r="K179" i="9"/>
  <c r="G180" i="9"/>
  <c r="H180" i="9"/>
  <c r="I180" i="9"/>
  <c r="J180" i="9"/>
  <c r="K180" i="9"/>
  <c r="G181" i="9"/>
  <c r="H181" i="9"/>
  <c r="I181" i="9"/>
  <c r="J181" i="9"/>
  <c r="K181" i="9"/>
  <c r="G182" i="9"/>
  <c r="H182" i="9"/>
  <c r="I182" i="9"/>
  <c r="J182" i="9"/>
  <c r="K182" i="9"/>
  <c r="G183" i="9"/>
  <c r="H183" i="9"/>
  <c r="I183" i="9"/>
  <c r="J183" i="9"/>
  <c r="K183" i="9"/>
  <c r="G184" i="9"/>
  <c r="H184" i="9"/>
  <c r="I184" i="9"/>
  <c r="J184" i="9"/>
  <c r="K184" i="9"/>
  <c r="G185" i="9"/>
  <c r="H185" i="9"/>
  <c r="I185" i="9"/>
  <c r="J185" i="9"/>
  <c r="K185" i="9"/>
  <c r="G186" i="9"/>
  <c r="H186" i="9"/>
  <c r="I186" i="9"/>
  <c r="J186" i="9"/>
  <c r="K186" i="9"/>
  <c r="G187" i="9"/>
  <c r="H187" i="9"/>
  <c r="I187" i="9"/>
  <c r="J187" i="9"/>
  <c r="K187" i="9"/>
  <c r="G188" i="9"/>
  <c r="H188" i="9"/>
  <c r="I188" i="9"/>
  <c r="J188" i="9"/>
  <c r="K188" i="9"/>
  <c r="G189" i="9"/>
  <c r="H189" i="9"/>
  <c r="I189" i="9"/>
  <c r="J189" i="9"/>
  <c r="K189" i="9"/>
  <c r="G190" i="9"/>
  <c r="H190" i="9"/>
  <c r="I190" i="9"/>
  <c r="J190" i="9"/>
  <c r="K190" i="9"/>
  <c r="G191" i="9"/>
  <c r="H191" i="9"/>
  <c r="I191" i="9"/>
  <c r="J191" i="9"/>
  <c r="K191" i="9"/>
  <c r="G192" i="9"/>
  <c r="H192" i="9"/>
  <c r="I192" i="9"/>
  <c r="J192" i="9"/>
  <c r="K192" i="9"/>
  <c r="G193" i="9"/>
  <c r="H193" i="9"/>
  <c r="I193" i="9"/>
  <c r="J193" i="9"/>
  <c r="K193" i="9"/>
  <c r="G194" i="9"/>
  <c r="H194" i="9"/>
  <c r="I194" i="9"/>
  <c r="J194" i="9"/>
  <c r="K194" i="9"/>
  <c r="G195" i="9"/>
  <c r="H195" i="9"/>
  <c r="I195" i="9"/>
  <c r="J195" i="9"/>
  <c r="K195" i="9"/>
  <c r="G196" i="9"/>
  <c r="H196" i="9"/>
  <c r="I196" i="9"/>
  <c r="J196" i="9"/>
  <c r="K196" i="9"/>
  <c r="G197" i="9"/>
  <c r="H197" i="9"/>
  <c r="I197" i="9"/>
  <c r="J197" i="9"/>
  <c r="K197" i="9"/>
  <c r="G198" i="9"/>
  <c r="H198" i="9"/>
  <c r="I198" i="9"/>
  <c r="J198" i="9"/>
  <c r="K198" i="9"/>
  <c r="G199" i="9"/>
  <c r="H199" i="9"/>
  <c r="I199" i="9"/>
  <c r="J199" i="9"/>
  <c r="K199" i="9"/>
  <c r="G200" i="9"/>
  <c r="H200" i="9"/>
  <c r="I200" i="9"/>
  <c r="J200" i="9"/>
  <c r="K200" i="9"/>
  <c r="G201" i="9"/>
  <c r="H201" i="9"/>
  <c r="I201" i="9"/>
  <c r="J201" i="9"/>
  <c r="K201" i="9"/>
  <c r="G202" i="9"/>
  <c r="H202" i="9"/>
  <c r="I202" i="9"/>
  <c r="J202" i="9"/>
  <c r="K202" i="9"/>
  <c r="G203" i="9"/>
  <c r="H203" i="9"/>
  <c r="I203" i="9"/>
  <c r="J203" i="9"/>
  <c r="K203" i="9"/>
  <c r="G204" i="9"/>
  <c r="H204" i="9"/>
  <c r="I204" i="9"/>
  <c r="J204" i="9"/>
  <c r="K204" i="9"/>
  <c r="G205" i="9"/>
  <c r="H205" i="9"/>
  <c r="I205" i="9"/>
  <c r="J205" i="9"/>
  <c r="K205" i="9"/>
  <c r="G206" i="9"/>
  <c r="H206" i="9"/>
  <c r="I206" i="9"/>
  <c r="J206" i="9"/>
  <c r="K206" i="9"/>
  <c r="G207" i="9"/>
  <c r="H207" i="9"/>
  <c r="I207" i="9"/>
  <c r="J207" i="9"/>
  <c r="K207" i="9"/>
  <c r="G208" i="9"/>
  <c r="H208" i="9"/>
  <c r="I208" i="9"/>
  <c r="J208" i="9"/>
  <c r="K208" i="9"/>
  <c r="G209" i="9"/>
  <c r="H209" i="9"/>
  <c r="I209" i="9"/>
  <c r="J209" i="9"/>
  <c r="K209" i="9"/>
  <c r="G210" i="9"/>
  <c r="H210" i="9"/>
  <c r="I210" i="9"/>
  <c r="J210" i="9"/>
  <c r="K210" i="9"/>
  <c r="G211" i="9"/>
  <c r="H211" i="9"/>
  <c r="I211" i="9"/>
  <c r="J211" i="9"/>
  <c r="K211" i="9"/>
  <c r="G212" i="9"/>
  <c r="H212" i="9"/>
  <c r="I212" i="9"/>
  <c r="J212" i="9"/>
  <c r="K212" i="9"/>
  <c r="G213" i="9"/>
  <c r="H213" i="9"/>
  <c r="I213" i="9"/>
  <c r="J213" i="9"/>
  <c r="K213" i="9"/>
  <c r="G214" i="9"/>
  <c r="H214" i="9"/>
  <c r="I214" i="9"/>
  <c r="J214" i="9"/>
  <c r="K214" i="9"/>
  <c r="G215" i="9"/>
  <c r="H215" i="9"/>
  <c r="I215" i="9"/>
  <c r="J215" i="9"/>
  <c r="K215" i="9"/>
  <c r="G216" i="9"/>
  <c r="H216" i="9"/>
  <c r="I216" i="9"/>
  <c r="J216" i="9"/>
  <c r="K216" i="9"/>
  <c r="G217" i="9"/>
  <c r="H217" i="9"/>
  <c r="I217" i="9"/>
  <c r="J217" i="9"/>
  <c r="K217" i="9"/>
  <c r="G218" i="9"/>
  <c r="H218" i="9"/>
  <c r="I218" i="9"/>
  <c r="J218" i="9"/>
  <c r="K218" i="9"/>
  <c r="G219" i="9"/>
  <c r="H219" i="9"/>
  <c r="I219" i="9"/>
  <c r="J219" i="9"/>
  <c r="K219" i="9"/>
  <c r="G220" i="9"/>
  <c r="H220" i="9"/>
  <c r="I220" i="9"/>
  <c r="J220" i="9"/>
  <c r="K220" i="9"/>
  <c r="G221" i="9"/>
  <c r="H221" i="9"/>
  <c r="I221" i="9"/>
  <c r="J221" i="9"/>
  <c r="K221" i="9"/>
  <c r="G222" i="9"/>
  <c r="H222" i="9"/>
  <c r="I222" i="9"/>
  <c r="J222" i="9"/>
  <c r="K222" i="9"/>
  <c r="G223" i="9"/>
  <c r="H223" i="9"/>
  <c r="I223" i="9"/>
  <c r="J223" i="9"/>
  <c r="K223" i="9"/>
  <c r="G224" i="9"/>
  <c r="H224" i="9"/>
  <c r="I224" i="9"/>
  <c r="J224" i="9"/>
  <c r="K224" i="9"/>
  <c r="G225" i="9"/>
  <c r="H225" i="9"/>
  <c r="I225" i="9"/>
  <c r="J225" i="9"/>
  <c r="K225" i="9"/>
  <c r="G226" i="9"/>
  <c r="H226" i="9"/>
  <c r="I226" i="9"/>
  <c r="J226" i="9"/>
  <c r="K226" i="9"/>
  <c r="G227" i="9"/>
  <c r="H227" i="9"/>
  <c r="I227" i="9"/>
  <c r="J227" i="9"/>
  <c r="K227" i="9"/>
  <c r="G228" i="9"/>
  <c r="H228" i="9"/>
  <c r="I228" i="9"/>
  <c r="J228" i="9"/>
  <c r="K228" i="9"/>
  <c r="G229" i="9"/>
  <c r="H229" i="9"/>
  <c r="I229" i="9"/>
  <c r="J229" i="9"/>
  <c r="K229" i="9"/>
  <c r="G230" i="9"/>
  <c r="H230" i="9"/>
  <c r="I230" i="9"/>
  <c r="J230" i="9"/>
  <c r="K230" i="9"/>
  <c r="G231" i="9"/>
  <c r="H231" i="9"/>
  <c r="I231" i="9"/>
  <c r="J231" i="9"/>
  <c r="K231" i="9"/>
  <c r="G232" i="9"/>
  <c r="H232" i="9"/>
  <c r="I232" i="9"/>
  <c r="J232" i="9"/>
  <c r="K232" i="9"/>
  <c r="G233" i="9"/>
  <c r="H233" i="9"/>
  <c r="I233" i="9"/>
  <c r="J233" i="9"/>
  <c r="K233" i="9"/>
  <c r="G234" i="9"/>
  <c r="H234" i="9"/>
  <c r="I234" i="9"/>
  <c r="J234" i="9"/>
  <c r="K234" i="9"/>
  <c r="G235" i="9"/>
  <c r="H235" i="9"/>
  <c r="I235" i="9"/>
  <c r="J235" i="9"/>
  <c r="K235" i="9"/>
  <c r="G236" i="9"/>
  <c r="H236" i="9"/>
  <c r="I236" i="9"/>
  <c r="J236" i="9"/>
  <c r="K236" i="9"/>
  <c r="G237" i="9"/>
  <c r="H237" i="9"/>
  <c r="I237" i="9"/>
  <c r="J237" i="9"/>
  <c r="K237" i="9"/>
  <c r="G238" i="9"/>
  <c r="H238" i="9"/>
  <c r="I238" i="9"/>
  <c r="J238" i="9"/>
  <c r="K238" i="9"/>
  <c r="G239" i="9"/>
  <c r="H239" i="9"/>
  <c r="I239" i="9"/>
  <c r="J239" i="9"/>
  <c r="K239" i="9"/>
  <c r="G240" i="9"/>
  <c r="H240" i="9"/>
  <c r="I240" i="9"/>
  <c r="J240" i="9"/>
  <c r="K240" i="9"/>
  <c r="G241" i="9"/>
  <c r="H241" i="9"/>
  <c r="I241" i="9"/>
  <c r="J241" i="9"/>
  <c r="K241" i="9"/>
  <c r="G242" i="9"/>
  <c r="H242" i="9"/>
  <c r="I242" i="9"/>
  <c r="J242" i="9"/>
  <c r="K242" i="9"/>
  <c r="G243" i="9"/>
  <c r="H243" i="9"/>
  <c r="I243" i="9"/>
  <c r="J243" i="9"/>
  <c r="K243" i="9"/>
  <c r="G244" i="9"/>
  <c r="H244" i="9"/>
  <c r="I244" i="9"/>
  <c r="J244" i="9"/>
  <c r="K244" i="9"/>
  <c r="G245" i="9"/>
  <c r="H245" i="9"/>
  <c r="I245" i="9"/>
  <c r="J245" i="9"/>
  <c r="K245" i="9"/>
  <c r="G246" i="9"/>
  <c r="H246" i="9"/>
  <c r="I246" i="9"/>
  <c r="J246" i="9"/>
  <c r="K246" i="9"/>
  <c r="G247" i="9"/>
  <c r="H247" i="9"/>
  <c r="I247" i="9"/>
  <c r="J247" i="9"/>
  <c r="K247" i="9"/>
  <c r="G248" i="9"/>
  <c r="H248" i="9"/>
  <c r="I248" i="9"/>
  <c r="J248" i="9"/>
  <c r="K248" i="9"/>
  <c r="G249" i="9"/>
  <c r="H249" i="9"/>
  <c r="I249" i="9"/>
  <c r="J249" i="9"/>
  <c r="K249" i="9"/>
  <c r="G250" i="9"/>
  <c r="H250" i="9"/>
  <c r="I250" i="9"/>
  <c r="J250" i="9"/>
  <c r="K250" i="9"/>
  <c r="G251" i="9"/>
  <c r="H251" i="9"/>
  <c r="I251" i="9"/>
  <c r="J251" i="9"/>
  <c r="K251" i="9"/>
  <c r="G252" i="9"/>
  <c r="H252" i="9"/>
  <c r="I252" i="9"/>
  <c r="J252" i="9"/>
  <c r="K252" i="9"/>
  <c r="G253" i="9"/>
  <c r="H253" i="9"/>
  <c r="I253" i="9"/>
  <c r="J253" i="9"/>
  <c r="K253" i="9"/>
  <c r="G254" i="9"/>
  <c r="H254" i="9"/>
  <c r="I254" i="9"/>
  <c r="J254" i="9"/>
  <c r="K254" i="9"/>
  <c r="G255" i="9"/>
  <c r="H255" i="9"/>
  <c r="I255" i="9"/>
  <c r="J255" i="9"/>
  <c r="K255" i="9"/>
  <c r="G256" i="9"/>
  <c r="H256" i="9"/>
  <c r="I256" i="9"/>
  <c r="J256" i="9"/>
  <c r="K256" i="9"/>
  <c r="G257" i="9"/>
  <c r="H257" i="9"/>
  <c r="I257" i="9"/>
  <c r="J257" i="9"/>
  <c r="K257" i="9"/>
  <c r="G258" i="9"/>
  <c r="H258" i="9"/>
  <c r="I258" i="9"/>
  <c r="J258" i="9"/>
  <c r="K258" i="9"/>
  <c r="G259" i="9"/>
  <c r="H259" i="9"/>
  <c r="I259" i="9"/>
  <c r="J259" i="9"/>
  <c r="K259" i="9"/>
  <c r="G260" i="9"/>
  <c r="H260" i="9"/>
  <c r="I260" i="9"/>
  <c r="J260" i="9"/>
  <c r="K260" i="9"/>
  <c r="G261" i="9"/>
  <c r="H261" i="9"/>
  <c r="I261" i="9"/>
  <c r="J261" i="9"/>
  <c r="K261" i="9"/>
  <c r="G262" i="9"/>
  <c r="H262" i="9"/>
  <c r="I262" i="9"/>
  <c r="J262" i="9"/>
  <c r="K262" i="9"/>
  <c r="G263" i="9"/>
  <c r="H263" i="9"/>
  <c r="I263" i="9"/>
  <c r="J263" i="9"/>
  <c r="K263" i="9"/>
  <c r="G264" i="9"/>
  <c r="H264" i="9"/>
  <c r="I264" i="9"/>
  <c r="J264" i="9"/>
  <c r="K264" i="9"/>
  <c r="G265" i="9"/>
  <c r="H265" i="9"/>
  <c r="I265" i="9"/>
  <c r="J265" i="9"/>
  <c r="K265" i="9"/>
  <c r="G266" i="9"/>
  <c r="H266" i="9"/>
  <c r="I266" i="9"/>
  <c r="J266" i="9"/>
  <c r="K266" i="9"/>
  <c r="G267" i="9"/>
  <c r="H267" i="9"/>
  <c r="I267" i="9"/>
  <c r="J267" i="9"/>
  <c r="K267" i="9"/>
  <c r="G268" i="9"/>
  <c r="H268" i="9"/>
  <c r="I268" i="9"/>
  <c r="J268" i="9"/>
  <c r="K268" i="9"/>
  <c r="G269" i="9"/>
  <c r="H269" i="9"/>
  <c r="I269" i="9"/>
  <c r="J269" i="9"/>
  <c r="K269" i="9"/>
  <c r="G270" i="9"/>
  <c r="H270" i="9"/>
  <c r="I270" i="9"/>
  <c r="J270" i="9"/>
  <c r="K270" i="9"/>
  <c r="G271" i="9"/>
  <c r="H271" i="9"/>
  <c r="I271" i="9"/>
  <c r="J271" i="9"/>
  <c r="K271" i="9"/>
  <c r="G272" i="9"/>
  <c r="H272" i="9"/>
  <c r="I272" i="9"/>
  <c r="J272" i="9"/>
  <c r="K272" i="9"/>
  <c r="G273" i="9"/>
  <c r="H273" i="9"/>
  <c r="I273" i="9"/>
  <c r="J273" i="9"/>
  <c r="K273" i="9"/>
  <c r="G274" i="9"/>
  <c r="H274" i="9"/>
  <c r="I274" i="9"/>
  <c r="J274" i="9"/>
  <c r="K274" i="9"/>
  <c r="G275" i="9"/>
  <c r="H275" i="9"/>
  <c r="I275" i="9"/>
  <c r="J275" i="9"/>
  <c r="K275" i="9"/>
  <c r="G276" i="9"/>
  <c r="H276" i="9"/>
  <c r="I276" i="9"/>
  <c r="J276" i="9"/>
  <c r="K276" i="9"/>
  <c r="G277" i="9"/>
  <c r="H277" i="9"/>
  <c r="I277" i="9"/>
  <c r="J277" i="9"/>
  <c r="K277" i="9"/>
  <c r="G278" i="9"/>
  <c r="H278" i="9"/>
  <c r="I278" i="9"/>
  <c r="J278" i="9"/>
  <c r="K278" i="9"/>
  <c r="G279" i="9"/>
  <c r="H279" i="9"/>
  <c r="I279" i="9"/>
  <c r="J279" i="9"/>
  <c r="K279" i="9"/>
  <c r="G280" i="9"/>
  <c r="H280" i="9"/>
  <c r="I280" i="9"/>
  <c r="J280" i="9"/>
  <c r="K280" i="9"/>
  <c r="G281" i="9"/>
  <c r="H281" i="9"/>
  <c r="I281" i="9"/>
  <c r="J281" i="9"/>
  <c r="K281" i="9"/>
  <c r="G282" i="9"/>
  <c r="H282" i="9"/>
  <c r="I282" i="9"/>
  <c r="J282" i="9"/>
  <c r="K282" i="9"/>
  <c r="G283" i="9"/>
  <c r="H283" i="9"/>
  <c r="I283" i="9"/>
  <c r="J283" i="9"/>
  <c r="K283" i="9"/>
  <c r="G284" i="9"/>
  <c r="H284" i="9"/>
  <c r="I284" i="9"/>
  <c r="J284" i="9"/>
  <c r="K284" i="9"/>
  <c r="G285" i="9"/>
  <c r="H285" i="9"/>
  <c r="I285" i="9"/>
  <c r="J285" i="9"/>
  <c r="K285" i="9"/>
  <c r="G286" i="9"/>
  <c r="H286" i="9"/>
  <c r="I286" i="9"/>
  <c r="J286" i="9"/>
  <c r="K286" i="9"/>
  <c r="G287" i="9"/>
  <c r="H287" i="9"/>
  <c r="I287" i="9"/>
  <c r="J287" i="9"/>
  <c r="K287" i="9"/>
  <c r="G288" i="9"/>
  <c r="H288" i="9"/>
  <c r="I288" i="9"/>
  <c r="J288" i="9"/>
  <c r="K288" i="9"/>
  <c r="G289" i="9"/>
  <c r="H289" i="9"/>
  <c r="I289" i="9"/>
  <c r="J289" i="9"/>
  <c r="K289" i="9"/>
  <c r="G290" i="9"/>
  <c r="H290" i="9"/>
  <c r="I290" i="9"/>
  <c r="J290" i="9"/>
  <c r="K290" i="9"/>
  <c r="G291" i="9"/>
  <c r="H291" i="9"/>
  <c r="I291" i="9"/>
  <c r="J291" i="9"/>
  <c r="K291" i="9"/>
  <c r="G292" i="9"/>
  <c r="H292" i="9"/>
  <c r="I292" i="9"/>
  <c r="J292" i="9"/>
  <c r="K292" i="9"/>
  <c r="G293" i="9"/>
  <c r="H293" i="9"/>
  <c r="I293" i="9"/>
  <c r="J293" i="9"/>
  <c r="K293" i="9"/>
  <c r="G294" i="9"/>
  <c r="H294" i="9"/>
  <c r="I294" i="9"/>
  <c r="J294" i="9"/>
  <c r="K294" i="9"/>
  <c r="G295" i="9"/>
  <c r="H295" i="9"/>
  <c r="I295" i="9"/>
  <c r="J295" i="9"/>
  <c r="K295" i="9"/>
  <c r="G296" i="9"/>
  <c r="H296" i="9"/>
  <c r="I296" i="9"/>
  <c r="J296" i="9"/>
  <c r="K296" i="9"/>
  <c r="G297" i="9"/>
  <c r="H297" i="9"/>
  <c r="I297" i="9"/>
  <c r="J297" i="9"/>
  <c r="K297" i="9"/>
  <c r="G298" i="9"/>
  <c r="H298" i="9"/>
  <c r="I298" i="9"/>
  <c r="J298" i="9"/>
  <c r="K298" i="9"/>
  <c r="G299" i="9"/>
  <c r="H299" i="9"/>
  <c r="I299" i="9"/>
  <c r="J299" i="9"/>
  <c r="K299" i="9"/>
  <c r="G300" i="9"/>
  <c r="H300" i="9"/>
  <c r="I300" i="9"/>
  <c r="J300" i="9"/>
  <c r="K300" i="9"/>
  <c r="G301" i="9"/>
  <c r="H301" i="9"/>
  <c r="I301" i="9"/>
  <c r="J301" i="9"/>
  <c r="K301" i="9"/>
  <c r="G302" i="9"/>
  <c r="H302" i="9"/>
  <c r="I302" i="9"/>
  <c r="J302" i="9"/>
  <c r="K302" i="9"/>
  <c r="G303" i="9"/>
  <c r="H303" i="9"/>
  <c r="I303" i="9"/>
  <c r="J303" i="9"/>
  <c r="K303" i="9"/>
  <c r="G304" i="9"/>
  <c r="H304" i="9"/>
  <c r="I304" i="9"/>
  <c r="J304" i="9"/>
  <c r="K304" i="9"/>
  <c r="G305" i="9"/>
  <c r="H305" i="9"/>
  <c r="I305" i="9"/>
  <c r="J305" i="9"/>
  <c r="K305" i="9"/>
  <c r="G306" i="9"/>
  <c r="H306" i="9"/>
  <c r="I306" i="9"/>
  <c r="J306" i="9"/>
  <c r="K306" i="9"/>
  <c r="G307" i="9"/>
  <c r="H307" i="9"/>
  <c r="I307" i="9"/>
  <c r="J307" i="9"/>
  <c r="K307" i="9"/>
  <c r="G308" i="9"/>
  <c r="H308" i="9"/>
  <c r="I308" i="9"/>
  <c r="J308" i="9"/>
  <c r="K308" i="9"/>
  <c r="G309" i="9"/>
  <c r="H309" i="9"/>
  <c r="I309" i="9"/>
  <c r="J309" i="9"/>
  <c r="K309" i="9"/>
  <c r="G310" i="9"/>
  <c r="H310" i="9"/>
  <c r="I310" i="9"/>
  <c r="J310" i="9"/>
  <c r="K310" i="9"/>
  <c r="G311" i="9"/>
  <c r="H311" i="9"/>
  <c r="I311" i="9"/>
  <c r="J311" i="9"/>
  <c r="K311" i="9"/>
  <c r="G312" i="9"/>
  <c r="H312" i="9"/>
  <c r="I312" i="9"/>
  <c r="J312" i="9"/>
  <c r="K312" i="9"/>
  <c r="G313" i="9"/>
  <c r="H313" i="9"/>
  <c r="I313" i="9"/>
  <c r="J313" i="9"/>
  <c r="K313" i="9"/>
  <c r="G314" i="9"/>
  <c r="H314" i="9"/>
  <c r="I314" i="9"/>
  <c r="J314" i="9"/>
  <c r="K314" i="9"/>
  <c r="G315" i="9"/>
  <c r="H315" i="9"/>
  <c r="I315" i="9"/>
  <c r="J315" i="9"/>
  <c r="K315" i="9"/>
  <c r="G316" i="9"/>
  <c r="H316" i="9"/>
  <c r="I316" i="9"/>
  <c r="J316" i="9"/>
  <c r="K316" i="9"/>
  <c r="G317" i="9"/>
  <c r="H317" i="9"/>
  <c r="I317" i="9"/>
  <c r="J317" i="9"/>
  <c r="K317" i="9"/>
  <c r="G318" i="9"/>
  <c r="H318" i="9"/>
  <c r="I318" i="9"/>
  <c r="J318" i="9"/>
  <c r="K318" i="9"/>
  <c r="G319" i="9"/>
  <c r="H319" i="9"/>
  <c r="I319" i="9"/>
  <c r="J319" i="9"/>
  <c r="K319" i="9"/>
  <c r="G320" i="9"/>
  <c r="H320" i="9"/>
  <c r="I320" i="9"/>
  <c r="J320" i="9"/>
  <c r="K320" i="9"/>
  <c r="G321" i="9"/>
  <c r="H321" i="9"/>
  <c r="I321" i="9"/>
  <c r="J321" i="9"/>
  <c r="K321" i="9"/>
  <c r="G322" i="9"/>
  <c r="H322" i="9"/>
  <c r="I322" i="9"/>
  <c r="J322" i="9"/>
  <c r="K322" i="9"/>
  <c r="G323" i="9"/>
  <c r="H323" i="9"/>
  <c r="I323" i="9"/>
  <c r="J323" i="9"/>
  <c r="K323" i="9"/>
  <c r="G324" i="9"/>
  <c r="H324" i="9"/>
  <c r="I324" i="9"/>
  <c r="J324" i="9"/>
  <c r="K324" i="9"/>
  <c r="G325" i="9"/>
  <c r="H325" i="9"/>
  <c r="I325" i="9"/>
  <c r="J325" i="9"/>
  <c r="K325" i="9"/>
  <c r="G326" i="9"/>
  <c r="H326" i="9"/>
  <c r="I326" i="9"/>
  <c r="J326" i="9"/>
  <c r="K326" i="9"/>
  <c r="G327" i="9"/>
  <c r="H327" i="9"/>
  <c r="I327" i="9"/>
  <c r="J327" i="9"/>
  <c r="K327" i="9"/>
  <c r="G328" i="9"/>
  <c r="H328" i="9"/>
  <c r="I328" i="9"/>
  <c r="J328" i="9"/>
  <c r="K328" i="9"/>
  <c r="G329" i="9"/>
  <c r="H329" i="9"/>
  <c r="I329" i="9"/>
  <c r="J329" i="9"/>
  <c r="K329" i="9"/>
  <c r="G330" i="9"/>
  <c r="H330" i="9"/>
  <c r="I330" i="9"/>
  <c r="J330" i="9"/>
  <c r="K330" i="9"/>
  <c r="G331" i="9"/>
  <c r="H331" i="9"/>
  <c r="I331" i="9"/>
  <c r="J331" i="9"/>
  <c r="K331" i="9"/>
  <c r="G332" i="9"/>
  <c r="H332" i="9"/>
  <c r="I332" i="9"/>
  <c r="J332" i="9"/>
  <c r="K332" i="9"/>
  <c r="G333" i="9"/>
  <c r="H333" i="9"/>
  <c r="I333" i="9"/>
  <c r="J333" i="9"/>
  <c r="K333" i="9"/>
  <c r="G334" i="9"/>
  <c r="H334" i="9"/>
  <c r="I334" i="9"/>
  <c r="J334" i="9"/>
  <c r="K334" i="9"/>
  <c r="G335" i="9"/>
  <c r="H335" i="9"/>
  <c r="I335" i="9"/>
  <c r="J335" i="9"/>
  <c r="K335" i="9"/>
  <c r="G336" i="9"/>
  <c r="H336" i="9"/>
  <c r="I336" i="9"/>
  <c r="J336" i="9"/>
  <c r="K336" i="9"/>
  <c r="G337" i="9"/>
  <c r="H337" i="9"/>
  <c r="I337" i="9"/>
  <c r="J337" i="9"/>
  <c r="K337" i="9"/>
  <c r="G338" i="9"/>
  <c r="H338" i="9"/>
  <c r="I338" i="9"/>
  <c r="J338" i="9"/>
  <c r="K338" i="9"/>
  <c r="G339" i="9"/>
  <c r="H339" i="9"/>
  <c r="I339" i="9"/>
  <c r="J339" i="9"/>
  <c r="K339" i="9"/>
  <c r="G340" i="9"/>
  <c r="H340" i="9"/>
  <c r="I340" i="9"/>
  <c r="J340" i="9"/>
  <c r="K340" i="9"/>
  <c r="G341" i="9"/>
  <c r="H341" i="9"/>
  <c r="I341" i="9"/>
  <c r="J341" i="9"/>
  <c r="K341" i="9"/>
  <c r="G342" i="9"/>
  <c r="H342" i="9"/>
  <c r="I342" i="9"/>
  <c r="J342" i="9"/>
  <c r="K342" i="9"/>
  <c r="G343" i="9"/>
  <c r="H343" i="9"/>
  <c r="I343" i="9"/>
  <c r="J343" i="9"/>
  <c r="K343" i="9"/>
  <c r="G344" i="9"/>
  <c r="H344" i="9"/>
  <c r="I344" i="9"/>
  <c r="J344" i="9"/>
  <c r="K344" i="9"/>
  <c r="G345" i="9"/>
  <c r="H345" i="9"/>
  <c r="I345" i="9"/>
  <c r="J345" i="9"/>
  <c r="K345" i="9"/>
  <c r="G346" i="9"/>
  <c r="H346" i="9"/>
  <c r="I346" i="9"/>
  <c r="J346" i="9"/>
  <c r="K346" i="9"/>
  <c r="G347" i="9"/>
  <c r="H347" i="9"/>
  <c r="I347" i="9"/>
  <c r="J347" i="9"/>
  <c r="K347" i="9"/>
  <c r="G348" i="9"/>
  <c r="H348" i="9"/>
  <c r="I348" i="9"/>
  <c r="J348" i="9"/>
  <c r="K348" i="9"/>
  <c r="G349" i="9"/>
  <c r="H349" i="9"/>
  <c r="I349" i="9"/>
  <c r="J349" i="9"/>
  <c r="K349" i="9"/>
  <c r="G350" i="9"/>
  <c r="H350" i="9"/>
  <c r="I350" i="9"/>
  <c r="J350" i="9"/>
  <c r="K350" i="9"/>
  <c r="G351" i="9"/>
  <c r="H351" i="9"/>
  <c r="I351" i="9"/>
  <c r="J351" i="9"/>
  <c r="K351" i="9"/>
  <c r="G352" i="9"/>
  <c r="H352" i="9"/>
  <c r="I352" i="9"/>
  <c r="J352" i="9"/>
  <c r="K352" i="9"/>
  <c r="G353" i="9"/>
  <c r="H353" i="9"/>
  <c r="I353" i="9"/>
  <c r="J353" i="9"/>
  <c r="K353" i="9"/>
  <c r="G354" i="9"/>
  <c r="H354" i="9"/>
  <c r="I354" i="9"/>
  <c r="J354" i="9"/>
  <c r="K354" i="9"/>
  <c r="G355" i="9"/>
  <c r="H355" i="9"/>
  <c r="I355" i="9"/>
  <c r="J355" i="9"/>
  <c r="K355" i="9"/>
  <c r="G356" i="9"/>
  <c r="H356" i="9"/>
  <c r="I356" i="9"/>
  <c r="J356" i="9"/>
  <c r="K356" i="9"/>
  <c r="G357" i="9"/>
  <c r="H357" i="9"/>
  <c r="I357" i="9"/>
  <c r="J357" i="9"/>
  <c r="K357" i="9"/>
  <c r="G358" i="9"/>
  <c r="H358" i="9"/>
  <c r="I358" i="9"/>
  <c r="J358" i="9"/>
  <c r="K358" i="9"/>
  <c r="G359" i="9"/>
  <c r="H359" i="9"/>
  <c r="I359" i="9"/>
  <c r="J359" i="9"/>
  <c r="K359" i="9"/>
  <c r="G360" i="9"/>
  <c r="H360" i="9"/>
  <c r="I360" i="9"/>
  <c r="J360" i="9"/>
  <c r="K360" i="9"/>
  <c r="G361" i="9"/>
  <c r="H361" i="9"/>
  <c r="I361" i="9"/>
  <c r="J361" i="9"/>
  <c r="K361" i="9"/>
  <c r="G362" i="9"/>
  <c r="H362" i="9"/>
  <c r="I362" i="9"/>
  <c r="J362" i="9"/>
  <c r="K362" i="9"/>
  <c r="G363" i="9"/>
  <c r="H363" i="9"/>
  <c r="I363" i="9"/>
  <c r="J363" i="9"/>
  <c r="K363" i="9"/>
  <c r="G364" i="9"/>
  <c r="H364" i="9"/>
  <c r="I364" i="9"/>
  <c r="J364" i="9"/>
  <c r="K364" i="9"/>
  <c r="G365" i="9"/>
  <c r="H365" i="9"/>
  <c r="I365" i="9"/>
  <c r="J365" i="9"/>
  <c r="K365" i="9"/>
  <c r="G366" i="9"/>
  <c r="H366" i="9"/>
  <c r="I366" i="9"/>
  <c r="J366" i="9"/>
  <c r="K366" i="9"/>
  <c r="G367" i="9"/>
  <c r="H367" i="9"/>
  <c r="I367" i="9"/>
  <c r="J367" i="9"/>
  <c r="K367" i="9"/>
  <c r="G368" i="9"/>
  <c r="H368" i="9"/>
  <c r="I368" i="9"/>
  <c r="J368" i="9"/>
  <c r="K368" i="9"/>
  <c r="G369" i="9"/>
  <c r="H369" i="9"/>
  <c r="I369" i="9"/>
  <c r="J369" i="9"/>
  <c r="K369" i="9"/>
  <c r="G370" i="9"/>
  <c r="H370" i="9"/>
  <c r="I370" i="9"/>
  <c r="J370" i="9"/>
  <c r="K370" i="9"/>
  <c r="G371" i="9"/>
  <c r="H371" i="9"/>
  <c r="I371" i="9"/>
  <c r="J371" i="9"/>
  <c r="K371" i="9"/>
  <c r="G372" i="9"/>
  <c r="H372" i="9"/>
  <c r="I372" i="9"/>
  <c r="J372" i="9"/>
  <c r="K372" i="9"/>
  <c r="G373" i="9"/>
  <c r="H373" i="9"/>
  <c r="I373" i="9"/>
  <c r="J373" i="9"/>
  <c r="K373" i="9"/>
  <c r="G374" i="9"/>
  <c r="H374" i="9"/>
  <c r="I374" i="9"/>
  <c r="J374" i="9"/>
  <c r="K374" i="9"/>
  <c r="G375" i="9"/>
  <c r="H375" i="9"/>
  <c r="I375" i="9"/>
  <c r="J375" i="9"/>
  <c r="K375" i="9"/>
  <c r="G376" i="9"/>
  <c r="H376" i="9"/>
  <c r="I376" i="9"/>
  <c r="J376" i="9"/>
  <c r="K376" i="9"/>
  <c r="G377" i="9"/>
  <c r="H377" i="9"/>
  <c r="I377" i="9"/>
  <c r="J377" i="9"/>
  <c r="K377" i="9"/>
  <c r="G378" i="9"/>
  <c r="H378" i="9"/>
  <c r="I378" i="9"/>
  <c r="J378" i="9"/>
  <c r="K378" i="9"/>
  <c r="G379" i="9"/>
  <c r="H379" i="9"/>
  <c r="I379" i="9"/>
  <c r="J379" i="9"/>
  <c r="K379" i="9"/>
  <c r="G380" i="9"/>
  <c r="H380" i="9"/>
  <c r="I380" i="9"/>
  <c r="J380" i="9"/>
  <c r="K380" i="9"/>
  <c r="G381" i="9"/>
  <c r="H381" i="9"/>
  <c r="I381" i="9"/>
  <c r="J381" i="9"/>
  <c r="K381" i="9"/>
  <c r="G382" i="9"/>
  <c r="H382" i="9"/>
  <c r="I382" i="9"/>
  <c r="J382" i="9"/>
  <c r="K382" i="9"/>
  <c r="G383" i="9"/>
  <c r="H383" i="9"/>
  <c r="I383" i="9"/>
  <c r="J383" i="9"/>
  <c r="K383" i="9"/>
  <c r="G384" i="9"/>
  <c r="H384" i="9"/>
  <c r="I384" i="9"/>
  <c r="J384" i="9"/>
  <c r="K384" i="9"/>
  <c r="G385" i="9"/>
  <c r="H385" i="9"/>
  <c r="I385" i="9"/>
  <c r="J385" i="9"/>
  <c r="K385" i="9"/>
  <c r="G386" i="9"/>
  <c r="H386" i="9"/>
  <c r="I386" i="9"/>
  <c r="J386" i="9"/>
  <c r="K386" i="9"/>
  <c r="G387" i="9"/>
  <c r="H387" i="9"/>
  <c r="I387" i="9"/>
  <c r="J387" i="9"/>
  <c r="K387" i="9"/>
  <c r="G388" i="9"/>
  <c r="H388" i="9"/>
  <c r="I388" i="9"/>
  <c r="J388" i="9"/>
  <c r="K388" i="9"/>
  <c r="G389" i="9"/>
  <c r="H389" i="9"/>
  <c r="I389" i="9"/>
  <c r="J389" i="9"/>
  <c r="K389" i="9"/>
  <c r="G390" i="9"/>
  <c r="H390" i="9"/>
  <c r="I390" i="9"/>
  <c r="J390" i="9"/>
  <c r="K390" i="9"/>
  <c r="G391" i="9"/>
  <c r="H391" i="9"/>
  <c r="I391" i="9"/>
  <c r="J391" i="9"/>
  <c r="K391" i="9"/>
  <c r="G392" i="9"/>
  <c r="H392" i="9"/>
  <c r="I392" i="9"/>
  <c r="J392" i="9"/>
  <c r="K392" i="9"/>
  <c r="G393" i="9"/>
  <c r="H393" i="9"/>
  <c r="I393" i="9"/>
  <c r="J393" i="9"/>
  <c r="K393" i="9"/>
  <c r="G394" i="9"/>
  <c r="H394" i="9"/>
  <c r="I394" i="9"/>
  <c r="J394" i="9"/>
  <c r="K394" i="9"/>
  <c r="G395" i="9"/>
  <c r="H395" i="9"/>
  <c r="I395" i="9"/>
  <c r="J395" i="9"/>
  <c r="K395" i="9"/>
  <c r="G396" i="9"/>
  <c r="H396" i="9"/>
  <c r="I396" i="9"/>
  <c r="J396" i="9"/>
  <c r="K396" i="9"/>
  <c r="G397" i="9"/>
  <c r="H397" i="9"/>
  <c r="I397" i="9"/>
  <c r="J397" i="9"/>
  <c r="K397" i="9"/>
  <c r="G398" i="9"/>
  <c r="H398" i="9"/>
  <c r="I398" i="9"/>
  <c r="J398" i="9"/>
  <c r="K398" i="9"/>
  <c r="G399" i="9"/>
  <c r="H399" i="9"/>
  <c r="I399" i="9"/>
  <c r="J399" i="9"/>
  <c r="K399" i="9"/>
  <c r="G400" i="9"/>
  <c r="H400" i="9"/>
  <c r="I400" i="9"/>
  <c r="J400" i="9"/>
  <c r="K400" i="9"/>
  <c r="G401" i="9"/>
  <c r="H401" i="9"/>
  <c r="I401" i="9"/>
  <c r="J401" i="9"/>
  <c r="K401" i="9"/>
  <c r="G402" i="9"/>
  <c r="H402" i="9"/>
  <c r="I402" i="9"/>
  <c r="J402" i="9"/>
  <c r="K402" i="9"/>
  <c r="G403" i="9"/>
  <c r="H403" i="9"/>
  <c r="I403" i="9"/>
  <c r="J403" i="9"/>
  <c r="K403" i="9"/>
  <c r="G404" i="9"/>
  <c r="H404" i="9"/>
  <c r="I404" i="9"/>
  <c r="J404" i="9"/>
  <c r="K404" i="9"/>
  <c r="G405" i="9"/>
  <c r="H405" i="9"/>
  <c r="I405" i="9"/>
  <c r="J405" i="9"/>
  <c r="K405" i="9"/>
  <c r="G406" i="9"/>
  <c r="H406" i="9"/>
  <c r="I406" i="9"/>
  <c r="J406" i="9"/>
  <c r="K406" i="9"/>
  <c r="G407" i="9"/>
  <c r="H407" i="9"/>
  <c r="I407" i="9"/>
  <c r="J407" i="9"/>
  <c r="K407" i="9"/>
  <c r="G408" i="9"/>
  <c r="H408" i="9"/>
  <c r="I408" i="9"/>
  <c r="J408" i="9"/>
  <c r="K408" i="9"/>
  <c r="G409" i="9"/>
  <c r="H409" i="9"/>
  <c r="I409" i="9"/>
  <c r="J409" i="9"/>
  <c r="K409" i="9"/>
  <c r="G410" i="9"/>
  <c r="H410" i="9"/>
  <c r="I410" i="9"/>
  <c r="J410" i="9"/>
  <c r="K410" i="9"/>
  <c r="G411" i="9"/>
  <c r="H411" i="9"/>
  <c r="I411" i="9"/>
  <c r="J411" i="9"/>
  <c r="K411" i="9"/>
  <c r="G412" i="9"/>
  <c r="H412" i="9"/>
  <c r="I412" i="9"/>
  <c r="J412" i="9"/>
  <c r="K412" i="9"/>
  <c r="G413" i="9"/>
  <c r="H413" i="9"/>
  <c r="I413" i="9"/>
  <c r="J413" i="9"/>
  <c r="K413" i="9"/>
  <c r="G414" i="9"/>
  <c r="H414" i="9"/>
  <c r="I414" i="9"/>
  <c r="J414" i="9"/>
  <c r="K414" i="9"/>
  <c r="G415" i="9"/>
  <c r="H415" i="9"/>
  <c r="I415" i="9"/>
  <c r="J415" i="9"/>
  <c r="K415" i="9"/>
  <c r="G416" i="9"/>
  <c r="H416" i="9"/>
  <c r="I416" i="9"/>
  <c r="J416" i="9"/>
  <c r="K416" i="9"/>
  <c r="G417" i="9"/>
  <c r="H417" i="9"/>
  <c r="I417" i="9"/>
  <c r="J417" i="9"/>
  <c r="K417" i="9"/>
  <c r="G418" i="9"/>
  <c r="H418" i="9"/>
  <c r="I418" i="9"/>
  <c r="J418" i="9"/>
  <c r="K418" i="9"/>
  <c r="G419" i="9"/>
  <c r="H419" i="9"/>
  <c r="I419" i="9"/>
  <c r="J419" i="9"/>
  <c r="K419" i="9"/>
  <c r="G420" i="9"/>
  <c r="H420" i="9"/>
  <c r="I420" i="9"/>
  <c r="J420" i="9"/>
  <c r="K420" i="9"/>
  <c r="G421" i="9"/>
  <c r="H421" i="9"/>
  <c r="I421" i="9"/>
  <c r="J421" i="9"/>
  <c r="K421" i="9"/>
  <c r="G422" i="9"/>
  <c r="H422" i="9"/>
  <c r="I422" i="9"/>
  <c r="J422" i="9"/>
  <c r="K422" i="9"/>
  <c r="G423" i="9"/>
  <c r="H423" i="9"/>
  <c r="I423" i="9"/>
  <c r="J423" i="9"/>
  <c r="K423" i="9"/>
  <c r="G424" i="9"/>
  <c r="H424" i="9"/>
  <c r="I424" i="9"/>
  <c r="J424" i="9"/>
  <c r="K424" i="9"/>
  <c r="G425" i="9"/>
  <c r="H425" i="9"/>
  <c r="I425" i="9"/>
  <c r="J425" i="9"/>
  <c r="K425" i="9"/>
  <c r="G426" i="9"/>
  <c r="H426" i="9"/>
  <c r="I426" i="9"/>
  <c r="J426" i="9"/>
  <c r="K426" i="9"/>
  <c r="G427" i="9"/>
  <c r="H427" i="9"/>
  <c r="I427" i="9"/>
  <c r="J427" i="9"/>
  <c r="K427" i="9"/>
  <c r="G428" i="9"/>
  <c r="H428" i="9"/>
  <c r="I428" i="9"/>
  <c r="J428" i="9"/>
  <c r="K428" i="9"/>
  <c r="G429" i="9"/>
  <c r="H429" i="9"/>
  <c r="I429" i="9"/>
  <c r="J429" i="9"/>
  <c r="K429" i="9"/>
  <c r="G430" i="9"/>
  <c r="H430" i="9"/>
  <c r="I430" i="9"/>
  <c r="J430" i="9"/>
  <c r="K430" i="9"/>
  <c r="G431" i="9"/>
  <c r="H431" i="9"/>
  <c r="I431" i="9"/>
  <c r="J431" i="9"/>
  <c r="K431" i="9"/>
  <c r="G432" i="9"/>
  <c r="H432" i="9"/>
  <c r="I432" i="9"/>
  <c r="J432" i="9"/>
  <c r="K432" i="9"/>
  <c r="G433" i="9"/>
  <c r="H433" i="9"/>
  <c r="I433" i="9"/>
  <c r="J433" i="9"/>
  <c r="K433" i="9"/>
  <c r="G434" i="9"/>
  <c r="H434" i="9"/>
  <c r="I434" i="9"/>
  <c r="J434" i="9"/>
  <c r="K434" i="9"/>
  <c r="G435" i="9"/>
  <c r="H435" i="9"/>
  <c r="I435" i="9"/>
  <c r="J435" i="9"/>
  <c r="K435" i="9"/>
  <c r="G436" i="9"/>
  <c r="H436" i="9"/>
  <c r="I436" i="9"/>
  <c r="J436" i="9"/>
  <c r="K436" i="9"/>
  <c r="G437" i="9"/>
  <c r="H437" i="9"/>
  <c r="I437" i="9"/>
  <c r="J437" i="9"/>
  <c r="K437" i="9"/>
  <c r="G438" i="9"/>
  <c r="H438" i="9"/>
  <c r="I438" i="9"/>
  <c r="J438" i="9"/>
  <c r="K438" i="9"/>
  <c r="G439" i="9"/>
  <c r="H439" i="9"/>
  <c r="I439" i="9"/>
  <c r="J439" i="9"/>
  <c r="K439" i="9"/>
  <c r="G440" i="9"/>
  <c r="H440" i="9"/>
  <c r="I440" i="9"/>
  <c r="J440" i="9"/>
  <c r="K440" i="9"/>
  <c r="G441" i="9"/>
  <c r="H441" i="9"/>
  <c r="I441" i="9"/>
  <c r="J441" i="9"/>
  <c r="K441" i="9"/>
  <c r="G442" i="9"/>
  <c r="H442" i="9"/>
  <c r="I442" i="9"/>
  <c r="J442" i="9"/>
  <c r="K442" i="9"/>
  <c r="G443" i="9"/>
  <c r="H443" i="9"/>
  <c r="I443" i="9"/>
  <c r="J443" i="9"/>
  <c r="K443" i="9"/>
  <c r="G444" i="9"/>
  <c r="H444" i="9"/>
  <c r="I444" i="9"/>
  <c r="J444" i="9"/>
  <c r="K444" i="9"/>
  <c r="G445" i="9"/>
  <c r="H445" i="9"/>
  <c r="I445" i="9"/>
  <c r="J445" i="9"/>
  <c r="K445" i="9"/>
  <c r="G446" i="9"/>
  <c r="H446" i="9"/>
  <c r="I446" i="9"/>
  <c r="J446" i="9"/>
  <c r="K446" i="9"/>
  <c r="G447" i="9"/>
  <c r="H447" i="9"/>
  <c r="I447" i="9"/>
  <c r="J447" i="9"/>
  <c r="K447" i="9"/>
  <c r="G448" i="9"/>
  <c r="H448" i="9"/>
  <c r="I448" i="9"/>
  <c r="J448" i="9"/>
  <c r="K448" i="9"/>
  <c r="G449" i="9"/>
  <c r="H449" i="9"/>
  <c r="I449" i="9"/>
  <c r="J449" i="9"/>
  <c r="K449" i="9"/>
  <c r="G450" i="9"/>
  <c r="H450" i="9"/>
  <c r="I450" i="9"/>
  <c r="J450" i="9"/>
  <c r="K450" i="9"/>
  <c r="G451" i="9"/>
  <c r="H451" i="9"/>
  <c r="I451" i="9"/>
  <c r="J451" i="9"/>
  <c r="K451" i="9"/>
  <c r="G452" i="9"/>
  <c r="H452" i="9"/>
  <c r="I452" i="9"/>
  <c r="J452" i="9"/>
  <c r="K452" i="9"/>
  <c r="G453" i="9"/>
  <c r="H453" i="9"/>
  <c r="I453" i="9"/>
  <c r="J453" i="9"/>
  <c r="K453" i="9"/>
  <c r="G454" i="9"/>
  <c r="H454" i="9"/>
  <c r="I454" i="9"/>
  <c r="J454" i="9"/>
  <c r="K454" i="9"/>
  <c r="G455" i="9"/>
  <c r="H455" i="9"/>
  <c r="I455" i="9"/>
  <c r="J455" i="9"/>
  <c r="K455" i="9"/>
  <c r="G456" i="9"/>
  <c r="H456" i="9"/>
  <c r="I456" i="9"/>
  <c r="J456" i="9"/>
  <c r="K456" i="9"/>
  <c r="G457" i="9"/>
  <c r="H457" i="9"/>
  <c r="I457" i="9"/>
  <c r="J457" i="9"/>
  <c r="K457" i="9"/>
  <c r="G458" i="9"/>
  <c r="H458" i="9"/>
  <c r="I458" i="9"/>
  <c r="J458" i="9"/>
  <c r="K458" i="9"/>
  <c r="G459" i="9"/>
  <c r="H459" i="9"/>
  <c r="I459" i="9"/>
  <c r="J459" i="9"/>
  <c r="K459" i="9"/>
  <c r="G460" i="9"/>
  <c r="H460" i="9"/>
  <c r="I460" i="9"/>
  <c r="J460" i="9"/>
  <c r="K460" i="9"/>
  <c r="G461" i="9"/>
  <c r="H461" i="9"/>
  <c r="I461" i="9"/>
  <c r="J461" i="9"/>
  <c r="K461" i="9"/>
  <c r="G462" i="9"/>
  <c r="H462" i="9"/>
  <c r="I462" i="9"/>
  <c r="J462" i="9"/>
  <c r="K462" i="9"/>
  <c r="G463" i="9"/>
  <c r="H463" i="9"/>
  <c r="I463" i="9"/>
  <c r="J463" i="9"/>
  <c r="K463" i="9"/>
  <c r="G464" i="9"/>
  <c r="H464" i="9"/>
  <c r="I464" i="9"/>
  <c r="J464" i="9"/>
  <c r="K464" i="9"/>
  <c r="G465" i="9"/>
  <c r="H465" i="9"/>
  <c r="I465" i="9"/>
  <c r="J465" i="9"/>
  <c r="K465" i="9"/>
  <c r="G466" i="9"/>
  <c r="H466" i="9"/>
  <c r="I466" i="9"/>
  <c r="J466" i="9"/>
  <c r="K466" i="9"/>
  <c r="G467" i="9"/>
  <c r="H467" i="9"/>
  <c r="I467" i="9"/>
  <c r="J467" i="9"/>
  <c r="K467" i="9"/>
  <c r="G468" i="9"/>
  <c r="H468" i="9"/>
  <c r="I468" i="9"/>
  <c r="J468" i="9"/>
  <c r="K468" i="9"/>
  <c r="G469" i="9"/>
  <c r="H469" i="9"/>
  <c r="I469" i="9"/>
  <c r="J469" i="9"/>
  <c r="K469" i="9"/>
  <c r="G470" i="9"/>
  <c r="H470" i="9"/>
  <c r="I470" i="9"/>
  <c r="J470" i="9"/>
  <c r="K470" i="9"/>
  <c r="G471" i="9"/>
  <c r="H471" i="9"/>
  <c r="I471" i="9"/>
  <c r="J471" i="9"/>
  <c r="K471" i="9"/>
  <c r="G472" i="9"/>
  <c r="H472" i="9"/>
  <c r="I472" i="9"/>
  <c r="J472" i="9"/>
  <c r="K472" i="9"/>
  <c r="G473" i="9"/>
  <c r="H473" i="9"/>
  <c r="I473" i="9"/>
  <c r="J473" i="9"/>
  <c r="K473" i="9"/>
  <c r="G474" i="9"/>
  <c r="H474" i="9"/>
  <c r="I474" i="9"/>
  <c r="J474" i="9"/>
  <c r="K474" i="9"/>
  <c r="G475" i="9"/>
  <c r="H475" i="9"/>
  <c r="I475" i="9"/>
  <c r="J475" i="9"/>
  <c r="K475" i="9"/>
  <c r="G476" i="9"/>
  <c r="H476" i="9"/>
  <c r="I476" i="9"/>
  <c r="J476" i="9"/>
  <c r="K476" i="9"/>
  <c r="G477" i="9"/>
  <c r="H477" i="9"/>
  <c r="I477" i="9"/>
  <c r="J477" i="9"/>
  <c r="K477" i="9"/>
  <c r="G478" i="9"/>
  <c r="H478" i="9"/>
  <c r="I478" i="9"/>
  <c r="J478" i="9"/>
  <c r="K478" i="9"/>
  <c r="G479" i="9"/>
  <c r="H479" i="9"/>
  <c r="I479" i="9"/>
  <c r="J479" i="9"/>
  <c r="K479" i="9"/>
  <c r="G480" i="9"/>
  <c r="H480" i="9"/>
  <c r="I480" i="9"/>
  <c r="J480" i="9"/>
  <c r="K480" i="9"/>
  <c r="G481" i="9"/>
  <c r="H481" i="9"/>
  <c r="I481" i="9"/>
  <c r="J481" i="9"/>
  <c r="K481" i="9"/>
  <c r="G482" i="9"/>
  <c r="H482" i="9"/>
  <c r="I482" i="9"/>
  <c r="J482" i="9"/>
  <c r="K482" i="9"/>
  <c r="G483" i="9"/>
  <c r="H483" i="9"/>
  <c r="I483" i="9"/>
  <c r="J483" i="9"/>
  <c r="K483" i="9"/>
  <c r="G484" i="9"/>
  <c r="H484" i="9"/>
  <c r="I484" i="9"/>
  <c r="J484" i="9"/>
  <c r="K484" i="9"/>
  <c r="G485" i="9"/>
  <c r="H485" i="9"/>
  <c r="I485" i="9"/>
  <c r="J485" i="9"/>
  <c r="K485" i="9"/>
  <c r="G486" i="9"/>
  <c r="H486" i="9"/>
  <c r="I486" i="9"/>
  <c r="J486" i="9"/>
  <c r="K486" i="9"/>
  <c r="G487" i="9"/>
  <c r="H487" i="9"/>
  <c r="I487" i="9"/>
  <c r="J487" i="9"/>
  <c r="K487" i="9"/>
  <c r="G488" i="9"/>
  <c r="H488" i="9"/>
  <c r="I488" i="9"/>
  <c r="J488" i="9"/>
  <c r="K488" i="9"/>
  <c r="G489" i="9"/>
  <c r="H489" i="9"/>
  <c r="I489" i="9"/>
  <c r="J489" i="9"/>
  <c r="K489" i="9"/>
  <c r="G490" i="9"/>
  <c r="H490" i="9"/>
  <c r="I490" i="9"/>
  <c r="J490" i="9"/>
  <c r="K490" i="9"/>
  <c r="G491" i="9"/>
  <c r="H491" i="9"/>
  <c r="I491" i="9"/>
  <c r="J491" i="9"/>
  <c r="K491" i="9"/>
  <c r="G492" i="9"/>
  <c r="H492" i="9"/>
  <c r="I492" i="9"/>
  <c r="J492" i="9"/>
  <c r="K492" i="9"/>
  <c r="G493" i="9"/>
  <c r="H493" i="9"/>
  <c r="I493" i="9"/>
  <c r="J493" i="9"/>
  <c r="K493" i="9"/>
  <c r="G494" i="9"/>
  <c r="H494" i="9"/>
  <c r="I494" i="9"/>
  <c r="J494" i="9"/>
  <c r="K494" i="9"/>
  <c r="G495" i="9"/>
  <c r="H495" i="9"/>
  <c r="I495" i="9"/>
  <c r="J495" i="9"/>
  <c r="K495" i="9"/>
  <c r="G496" i="9"/>
  <c r="H496" i="9"/>
  <c r="I496" i="9"/>
  <c r="J496" i="9"/>
  <c r="K496" i="9"/>
  <c r="G497" i="9"/>
  <c r="H497" i="9"/>
  <c r="I497" i="9"/>
  <c r="J497" i="9"/>
  <c r="K497" i="9"/>
  <c r="G498" i="9"/>
  <c r="H498" i="9"/>
  <c r="I498" i="9"/>
  <c r="J498" i="9"/>
  <c r="K498" i="9"/>
  <c r="G499" i="9"/>
  <c r="H499" i="9"/>
  <c r="I499" i="9"/>
  <c r="J499" i="9"/>
  <c r="K499" i="9"/>
  <c r="G500" i="9"/>
  <c r="H500" i="9"/>
  <c r="I500" i="9"/>
  <c r="J500" i="9"/>
  <c r="K500" i="9"/>
  <c r="G501" i="9"/>
  <c r="H501" i="9"/>
  <c r="I501" i="9"/>
  <c r="J501" i="9"/>
  <c r="K501" i="9"/>
  <c r="G502" i="9"/>
  <c r="H502" i="9"/>
  <c r="I502" i="9"/>
  <c r="J502" i="9"/>
  <c r="K502" i="9"/>
  <c r="G503" i="9"/>
  <c r="H503" i="9"/>
  <c r="I503" i="9"/>
  <c r="J503" i="9"/>
  <c r="K503" i="9"/>
  <c r="G504" i="9"/>
  <c r="H504" i="9"/>
  <c r="I504" i="9"/>
  <c r="J504" i="9"/>
  <c r="K504" i="9"/>
  <c r="G505" i="9"/>
  <c r="H505" i="9"/>
  <c r="I505" i="9"/>
  <c r="J505" i="9"/>
  <c r="K505" i="9"/>
  <c r="G506" i="9"/>
  <c r="H506" i="9"/>
  <c r="I506" i="9"/>
  <c r="J506" i="9"/>
  <c r="K506" i="9"/>
  <c r="G507" i="9"/>
  <c r="H507" i="9"/>
  <c r="I507" i="9"/>
  <c r="J507" i="9"/>
  <c r="K507" i="9"/>
  <c r="G508" i="9"/>
  <c r="H508" i="9"/>
  <c r="I508" i="9"/>
  <c r="J508" i="9"/>
  <c r="K508" i="9"/>
  <c r="G509" i="9"/>
  <c r="H509" i="9"/>
  <c r="I509" i="9"/>
  <c r="J509" i="9"/>
  <c r="K509" i="9"/>
  <c r="G510" i="9"/>
  <c r="H510" i="9"/>
  <c r="I510" i="9"/>
  <c r="J510" i="9"/>
  <c r="K510" i="9"/>
  <c r="G511" i="9"/>
  <c r="H511" i="9"/>
  <c r="I511" i="9"/>
  <c r="J511" i="9"/>
  <c r="K511" i="9"/>
  <c r="G512" i="9"/>
  <c r="H512" i="9"/>
  <c r="I512" i="9"/>
  <c r="J512" i="9"/>
  <c r="K512" i="9"/>
  <c r="G513" i="9"/>
  <c r="H513" i="9"/>
  <c r="I513" i="9"/>
  <c r="J513" i="9"/>
  <c r="K513" i="9"/>
  <c r="G514" i="9"/>
  <c r="H514" i="9"/>
  <c r="I514" i="9"/>
  <c r="J514" i="9"/>
  <c r="K514" i="9"/>
  <c r="G515" i="9"/>
  <c r="H515" i="9"/>
  <c r="I515" i="9"/>
  <c r="J515" i="9"/>
  <c r="K515" i="9"/>
  <c r="G516" i="9"/>
  <c r="H516" i="9"/>
  <c r="I516" i="9"/>
  <c r="J516" i="9"/>
  <c r="K516" i="9"/>
  <c r="G517" i="9"/>
  <c r="H517" i="9"/>
  <c r="I517" i="9"/>
  <c r="J517" i="9"/>
  <c r="K517" i="9"/>
  <c r="G518" i="9"/>
  <c r="H518" i="9"/>
  <c r="I518" i="9"/>
  <c r="J518" i="9"/>
  <c r="K518" i="9"/>
  <c r="G519" i="9"/>
  <c r="H519" i="9"/>
  <c r="I519" i="9"/>
  <c r="J519" i="9"/>
  <c r="K519" i="9"/>
  <c r="G520" i="9"/>
  <c r="H520" i="9"/>
  <c r="I520" i="9"/>
  <c r="J520" i="9"/>
  <c r="K520" i="9"/>
  <c r="G521" i="9"/>
  <c r="H521" i="9"/>
  <c r="I521" i="9"/>
  <c r="J521" i="9"/>
  <c r="K521" i="9"/>
  <c r="G522" i="9"/>
  <c r="H522" i="9"/>
  <c r="I522" i="9"/>
  <c r="J522" i="9"/>
  <c r="K522" i="9"/>
  <c r="G523" i="9"/>
  <c r="H523" i="9"/>
  <c r="I523" i="9"/>
  <c r="J523" i="9"/>
  <c r="K523" i="9"/>
  <c r="G524" i="9"/>
  <c r="H524" i="9"/>
  <c r="I524" i="9"/>
  <c r="J524" i="9"/>
  <c r="K524" i="9"/>
  <c r="G525" i="9"/>
  <c r="H525" i="9"/>
  <c r="I525" i="9"/>
  <c r="J525" i="9"/>
  <c r="K525" i="9"/>
  <c r="G526" i="9"/>
  <c r="H526" i="9"/>
  <c r="I526" i="9"/>
  <c r="J526" i="9"/>
  <c r="K526" i="9"/>
  <c r="G527" i="9"/>
  <c r="H527" i="9"/>
  <c r="I527" i="9"/>
  <c r="J527" i="9"/>
  <c r="K527" i="9"/>
  <c r="G528" i="9"/>
  <c r="H528" i="9"/>
  <c r="I528" i="9"/>
  <c r="J528" i="9"/>
  <c r="K528" i="9"/>
  <c r="G529" i="9"/>
  <c r="H529" i="9"/>
  <c r="I529" i="9"/>
  <c r="J529" i="9"/>
  <c r="K529" i="9"/>
  <c r="G530" i="9"/>
  <c r="H530" i="9"/>
  <c r="I530" i="9"/>
  <c r="J530" i="9"/>
  <c r="K530" i="9"/>
  <c r="G531" i="9"/>
  <c r="H531" i="9"/>
  <c r="I531" i="9"/>
  <c r="J531" i="9"/>
  <c r="K531" i="9"/>
  <c r="G532" i="9"/>
  <c r="H532" i="9"/>
  <c r="I532" i="9"/>
  <c r="J532" i="9"/>
  <c r="K532" i="9"/>
  <c r="G533" i="9"/>
  <c r="H533" i="9"/>
  <c r="I533" i="9"/>
  <c r="J533" i="9"/>
  <c r="K533" i="9"/>
  <c r="G534" i="9"/>
  <c r="H534" i="9"/>
  <c r="I534" i="9"/>
  <c r="J534" i="9"/>
  <c r="K534" i="9"/>
  <c r="G535" i="9"/>
  <c r="H535" i="9"/>
  <c r="I535" i="9"/>
  <c r="J535" i="9"/>
  <c r="K535" i="9"/>
  <c r="G536" i="9"/>
  <c r="H536" i="9"/>
  <c r="I536" i="9"/>
  <c r="J536" i="9"/>
  <c r="K536" i="9"/>
  <c r="G537" i="9"/>
  <c r="H537" i="9"/>
  <c r="I537" i="9"/>
  <c r="J537" i="9"/>
  <c r="K537" i="9"/>
  <c r="G538" i="9"/>
  <c r="H538" i="9"/>
  <c r="I538" i="9"/>
  <c r="J538" i="9"/>
  <c r="K538" i="9"/>
  <c r="G539" i="9"/>
  <c r="H539" i="9"/>
  <c r="I539" i="9"/>
  <c r="J539" i="9"/>
  <c r="K539" i="9"/>
  <c r="G540" i="9"/>
  <c r="H540" i="9"/>
  <c r="I540" i="9"/>
  <c r="J540" i="9"/>
  <c r="K540" i="9"/>
  <c r="G541" i="9"/>
  <c r="H541" i="9"/>
  <c r="I541" i="9"/>
  <c r="J541" i="9"/>
  <c r="K541" i="9"/>
  <c r="G542" i="9"/>
  <c r="H542" i="9"/>
  <c r="I542" i="9"/>
  <c r="J542" i="9"/>
  <c r="K542" i="9"/>
  <c r="G543" i="9"/>
  <c r="H543" i="9"/>
  <c r="I543" i="9"/>
  <c r="J543" i="9"/>
  <c r="K543" i="9"/>
  <c r="H2" i="9"/>
  <c r="I2" i="9"/>
  <c r="J2" i="9"/>
  <c r="K2" i="9"/>
  <c r="G2" i="9"/>
  <c r="H26" i="10" a="1"/>
  <c r="F14" i="10" a="1"/>
  <c r="F14" i="10" s="1"/>
  <c r="F15" i="10" a="1"/>
  <c r="F15" i="10" s="1"/>
  <c r="F16" i="10" a="1"/>
  <c r="F16" i="10" s="1"/>
  <c r="F18" i="10" a="1"/>
  <c r="F18" i="10" s="1"/>
  <c r="F19" i="10" a="1"/>
  <c r="F19" i="10" s="1"/>
  <c r="F20" i="10" a="1"/>
  <c r="F20" i="10" s="1"/>
  <c r="F22" i="10" a="1"/>
  <c r="F22" i="10" s="1"/>
  <c r="F23" i="10" a="1"/>
  <c r="F23" i="10" s="1"/>
  <c r="F24" i="10" a="1"/>
  <c r="F24" i="10" s="1"/>
  <c r="F26" i="10" a="1"/>
  <c r="F26" i="10" s="1"/>
  <c r="F7" i="10" a="1"/>
  <c r="F7" i="10" s="1"/>
  <c r="F8" i="10" a="1"/>
  <c r="F8" i="10" s="1"/>
  <c r="F10" i="10" a="1"/>
  <c r="F10" i="10" s="1"/>
  <c r="F11" i="10" a="1"/>
  <c r="F11" i="10" s="1"/>
  <c r="F12" i="10" a="1"/>
  <c r="F12" i="10" s="1"/>
  <c r="F6" i="10" a="1"/>
  <c r="F6" i="10" s="1"/>
  <c r="E8" i="10" a="1"/>
  <c r="E8" i="10" s="1"/>
  <c r="E9" i="10" a="1"/>
  <c r="E9" i="10" s="1"/>
  <c r="E13" i="10" a="1"/>
  <c r="E13" i="10" s="1"/>
  <c r="E17" i="10" a="1"/>
  <c r="E17" i="10" s="1"/>
  <c r="E21" i="10" a="1"/>
  <c r="E21" i="10" s="1"/>
  <c r="E25" i="10" a="1"/>
  <c r="E25" i="10" s="1"/>
  <c r="E26" i="10" a="1"/>
  <c r="E26" i="10" s="1"/>
  <c r="E11" i="10" l="1" a="1"/>
  <c r="E11" i="10" s="1"/>
  <c r="E19" i="10" a="1"/>
  <c r="E19" i="10" s="1"/>
  <c r="E12" i="10" a="1"/>
  <c r="E12" i="10" s="1"/>
  <c r="E20" i="10" a="1"/>
  <c r="E20" i="10" s="1"/>
  <c r="E6" i="10" a="1"/>
  <c r="E6" i="10" s="1"/>
  <c r="F17" i="10" a="1"/>
  <c r="F17" i="10" s="1"/>
  <c r="F25" i="10" a="1"/>
  <c r="F25" i="10" s="1"/>
  <c r="F13" i="10" a="1"/>
  <c r="F13" i="10" s="1"/>
  <c r="E14" i="10" a="1"/>
  <c r="E14" i="10" s="1"/>
  <c r="E22" i="10" a="1"/>
  <c r="E22" i="10" s="1"/>
  <c r="E16" i="10" a="1"/>
  <c r="E16" i="10" s="1"/>
  <c r="F9" i="10" a="1"/>
  <c r="F9" i="10" s="1"/>
  <c r="E18" i="10" a="1"/>
  <c r="E18" i="10" s="1"/>
  <c r="E7" i="10" a="1"/>
  <c r="E7" i="10" s="1"/>
  <c r="E15" i="10" a="1"/>
  <c r="E15" i="10" s="1"/>
  <c r="E23" i="10" a="1"/>
  <c r="E23" i="10" s="1"/>
  <c r="E24" i="10" a="1"/>
  <c r="E24" i="10" s="1"/>
  <c r="F21" i="10" a="1"/>
  <c r="F21" i="10" s="1"/>
  <c r="E10" i="10" a="1"/>
  <c r="E10" i="10" s="1"/>
  <c r="N3" i="9" a="1"/>
  <c r="N3" i="9" s="1"/>
  <c r="P3" i="9" s="1" a="1"/>
  <c r="P3" i="9" s="1"/>
  <c r="N4" i="9" a="1"/>
  <c r="N4" i="9" s="1"/>
  <c r="P4" i="9" s="1" a="1"/>
  <c r="P4" i="9" s="1"/>
  <c r="N5" i="9" a="1"/>
  <c r="N5" i="9" s="1"/>
  <c r="P5" i="9" s="1" a="1"/>
  <c r="P5" i="9" s="1"/>
  <c r="N6" i="9" a="1"/>
  <c r="N6" i="9" s="1"/>
  <c r="P6" i="9" s="1" a="1"/>
  <c r="P6" i="9" s="1"/>
  <c r="N7" i="9" a="1"/>
  <c r="N7" i="9" s="1"/>
  <c r="P7" i="9" s="1" a="1"/>
  <c r="P7" i="9" s="1"/>
  <c r="N8" i="9" a="1"/>
  <c r="N8" i="9" s="1"/>
  <c r="P8" i="9" s="1" a="1"/>
  <c r="P8" i="9" s="1"/>
  <c r="N9" i="9" a="1"/>
  <c r="N9" i="9" s="1"/>
  <c r="P9" i="9" s="1" a="1"/>
  <c r="P9" i="9" s="1"/>
  <c r="N10" i="9" a="1"/>
  <c r="N10" i="9" s="1"/>
  <c r="P10" i="9" s="1" a="1"/>
  <c r="P10" i="9" s="1"/>
  <c r="N11" i="9" a="1"/>
  <c r="N11" i="9" s="1"/>
  <c r="P11" i="9" s="1" a="1"/>
  <c r="P11" i="9" s="1"/>
  <c r="N12" i="9" a="1"/>
  <c r="N12" i="9" s="1"/>
  <c r="P12" i="9" s="1" a="1"/>
  <c r="P12" i="9" s="1"/>
  <c r="N13" i="9" a="1"/>
  <c r="N13" i="9" s="1"/>
  <c r="P13" i="9" s="1" a="1"/>
  <c r="P13" i="9" s="1"/>
  <c r="N14" i="9" a="1"/>
  <c r="N14" i="9" s="1"/>
  <c r="P14" i="9" s="1" a="1"/>
  <c r="P14" i="9" s="1"/>
  <c r="N15" i="9" a="1"/>
  <c r="N15" i="9" s="1"/>
  <c r="P15" i="9" s="1" a="1"/>
  <c r="P15" i="9" s="1"/>
  <c r="N16" i="9" a="1"/>
  <c r="N16" i="9" s="1"/>
  <c r="P16" i="9" s="1" a="1"/>
  <c r="P16" i="9" s="1"/>
  <c r="N17" i="9" a="1"/>
  <c r="N17" i="9" s="1"/>
  <c r="P17" i="9" s="1" a="1"/>
  <c r="P17" i="9" s="1"/>
  <c r="N18" i="9" a="1"/>
  <c r="N18" i="9" s="1"/>
  <c r="P18" i="9" s="1" a="1"/>
  <c r="P18" i="9" s="1"/>
  <c r="N19" i="9" a="1"/>
  <c r="N19" i="9" s="1"/>
  <c r="P19" i="9" s="1" a="1"/>
  <c r="P19" i="9" s="1"/>
  <c r="N20" i="9" a="1"/>
  <c r="N20" i="9" s="1"/>
  <c r="P20" i="9" s="1" a="1"/>
  <c r="P20" i="9" s="1"/>
  <c r="N21" i="9" a="1"/>
  <c r="N21" i="9" s="1"/>
  <c r="P21" i="9" s="1" a="1"/>
  <c r="P21" i="9" s="1"/>
  <c r="N22" i="9" a="1"/>
  <c r="N22" i="9" s="1"/>
  <c r="P22" i="9" s="1" a="1"/>
  <c r="P22" i="9" s="1"/>
  <c r="N23" i="9" a="1"/>
  <c r="N23" i="9" s="1"/>
  <c r="P23" i="9" s="1" a="1"/>
  <c r="P23" i="9" s="1"/>
  <c r="N24" i="9" a="1"/>
  <c r="N24" i="9" s="1"/>
  <c r="P24" i="9" s="1" a="1"/>
  <c r="P24" i="9" s="1"/>
  <c r="N25" i="9" a="1"/>
  <c r="N25" i="9" s="1"/>
  <c r="P25" i="9" s="1" a="1"/>
  <c r="P25" i="9" s="1"/>
  <c r="N26" i="9" a="1"/>
  <c r="N26" i="9" s="1"/>
  <c r="P26" i="9" s="1" a="1"/>
  <c r="P26" i="9" s="1"/>
  <c r="N27" i="9" a="1"/>
  <c r="N27" i="9" s="1"/>
  <c r="P27" i="9" s="1" a="1"/>
  <c r="P27" i="9" s="1"/>
  <c r="N28" i="9" a="1"/>
  <c r="N28" i="9" s="1"/>
  <c r="P28" i="9" s="1" a="1"/>
  <c r="P28" i="9" s="1"/>
  <c r="N29" i="9" a="1"/>
  <c r="N29" i="9" s="1"/>
  <c r="P29" i="9" s="1" a="1"/>
  <c r="P29" i="9" s="1"/>
  <c r="N30" i="9" a="1"/>
  <c r="N30" i="9" s="1"/>
  <c r="P30" i="9" s="1" a="1"/>
  <c r="P30" i="9" s="1"/>
  <c r="N31" i="9" a="1"/>
  <c r="N31" i="9" s="1"/>
  <c r="P31" i="9" s="1" a="1"/>
  <c r="P31" i="9" s="1"/>
  <c r="N32" i="9" a="1"/>
  <c r="N32" i="9" s="1"/>
  <c r="P32" i="9" s="1" a="1"/>
  <c r="P32" i="9" s="1"/>
  <c r="N33" i="9" a="1"/>
  <c r="N33" i="9" s="1"/>
  <c r="P33" i="9" s="1" a="1"/>
  <c r="P33" i="9" s="1"/>
  <c r="N34" i="9" a="1"/>
  <c r="N34" i="9" s="1"/>
  <c r="P34" i="9" s="1" a="1"/>
  <c r="P34" i="9" s="1"/>
  <c r="N35" i="9" a="1"/>
  <c r="N35" i="9" s="1"/>
  <c r="P35" i="9" s="1" a="1"/>
  <c r="P35" i="9" s="1"/>
  <c r="N36" i="9" a="1"/>
  <c r="N36" i="9" s="1"/>
  <c r="P36" i="9" s="1" a="1"/>
  <c r="P36" i="9" s="1"/>
  <c r="N37" i="9" a="1"/>
  <c r="N37" i="9" s="1"/>
  <c r="P37" i="9" s="1" a="1"/>
  <c r="P37" i="9" s="1"/>
  <c r="N38" i="9" a="1"/>
  <c r="N38" i="9" s="1"/>
  <c r="P38" i="9" s="1" a="1"/>
  <c r="P38" i="9" s="1"/>
  <c r="N39" i="9" a="1"/>
  <c r="N39" i="9" s="1"/>
  <c r="P39" i="9" s="1" a="1"/>
  <c r="P39" i="9" s="1"/>
  <c r="N40" i="9" a="1"/>
  <c r="N40" i="9" s="1"/>
  <c r="P40" i="9" s="1" a="1"/>
  <c r="P40" i="9" s="1"/>
  <c r="N41" i="9" a="1"/>
  <c r="N41" i="9" s="1"/>
  <c r="P41" i="9" s="1" a="1"/>
  <c r="P41" i="9" s="1"/>
  <c r="N42" i="9" a="1"/>
  <c r="N42" i="9" s="1"/>
  <c r="P42" i="9" s="1" a="1"/>
  <c r="P42" i="9" s="1"/>
  <c r="N43" i="9" a="1"/>
  <c r="N43" i="9" s="1"/>
  <c r="P43" i="9" s="1" a="1"/>
  <c r="P43" i="9" s="1"/>
  <c r="N44" i="9" a="1"/>
  <c r="N44" i="9" s="1"/>
  <c r="P44" i="9" s="1" a="1"/>
  <c r="P44" i="9" s="1"/>
  <c r="N45" i="9" a="1"/>
  <c r="N45" i="9" s="1"/>
  <c r="P45" i="9" s="1" a="1"/>
  <c r="P45" i="9" s="1"/>
  <c r="N46" i="9" a="1"/>
  <c r="N46" i="9" s="1"/>
  <c r="P46" i="9" s="1" a="1"/>
  <c r="P46" i="9" s="1"/>
  <c r="N47" i="9" a="1"/>
  <c r="N47" i="9" s="1"/>
  <c r="P47" i="9" s="1" a="1"/>
  <c r="P47" i="9" s="1"/>
  <c r="N48" i="9" a="1"/>
  <c r="N48" i="9" s="1"/>
  <c r="P48" i="9" s="1" a="1"/>
  <c r="P48" i="9" s="1"/>
  <c r="N49" i="9" a="1"/>
  <c r="N49" i="9" s="1"/>
  <c r="P49" i="9" s="1" a="1"/>
  <c r="P49" i="9" s="1"/>
  <c r="N50" i="9" a="1"/>
  <c r="N50" i="9" s="1"/>
  <c r="P50" i="9" s="1" a="1"/>
  <c r="P50" i="9" s="1"/>
  <c r="N51" i="9" a="1"/>
  <c r="N51" i="9" s="1"/>
  <c r="P51" i="9" s="1" a="1"/>
  <c r="P51" i="9" s="1"/>
  <c r="N52" i="9" a="1"/>
  <c r="N52" i="9" s="1"/>
  <c r="P52" i="9" s="1" a="1"/>
  <c r="P52" i="9" s="1"/>
  <c r="N53" i="9" a="1"/>
  <c r="N53" i="9" s="1"/>
  <c r="P53" i="9" s="1" a="1"/>
  <c r="P53" i="9" s="1"/>
  <c r="N54" i="9" a="1"/>
  <c r="N54" i="9" s="1"/>
  <c r="P54" i="9" s="1" a="1"/>
  <c r="P54" i="9" s="1"/>
  <c r="N55" i="9" a="1"/>
  <c r="N55" i="9" s="1"/>
  <c r="P55" i="9" s="1" a="1"/>
  <c r="P55" i="9" s="1"/>
  <c r="N56" i="9" a="1"/>
  <c r="N56" i="9" s="1"/>
  <c r="P56" i="9" s="1" a="1"/>
  <c r="P56" i="9" s="1"/>
  <c r="N57" i="9" a="1"/>
  <c r="N57" i="9" s="1"/>
  <c r="P57" i="9" s="1" a="1"/>
  <c r="P57" i="9" s="1"/>
  <c r="N58" i="9" a="1"/>
  <c r="N58" i="9" s="1"/>
  <c r="P58" i="9" s="1" a="1"/>
  <c r="P58" i="9" s="1"/>
  <c r="N59" i="9" a="1"/>
  <c r="N59" i="9" s="1"/>
  <c r="P59" i="9" s="1" a="1"/>
  <c r="P59" i="9" s="1"/>
  <c r="N60" i="9" a="1"/>
  <c r="N60" i="9" s="1"/>
  <c r="P60" i="9" s="1" a="1"/>
  <c r="P60" i="9" s="1"/>
  <c r="N61" i="9" a="1"/>
  <c r="N61" i="9" s="1"/>
  <c r="P61" i="9" s="1" a="1"/>
  <c r="P61" i="9" s="1"/>
  <c r="N62" i="9" a="1"/>
  <c r="N62" i="9" s="1"/>
  <c r="P62" i="9" s="1" a="1"/>
  <c r="P62" i="9" s="1"/>
  <c r="N63" i="9" a="1"/>
  <c r="N63" i="9" s="1"/>
  <c r="P63" i="9" s="1" a="1"/>
  <c r="P63" i="9" s="1"/>
  <c r="N64" i="9" a="1"/>
  <c r="N64" i="9" s="1"/>
  <c r="P64" i="9" s="1" a="1"/>
  <c r="P64" i="9" s="1"/>
  <c r="N65" i="9" a="1"/>
  <c r="N65" i="9" s="1"/>
  <c r="P65" i="9" s="1" a="1"/>
  <c r="P65" i="9" s="1"/>
  <c r="N66" i="9" a="1"/>
  <c r="N66" i="9" s="1"/>
  <c r="P66" i="9" s="1" a="1"/>
  <c r="P66" i="9" s="1"/>
  <c r="N67" i="9" a="1"/>
  <c r="N67" i="9" s="1"/>
  <c r="P67" i="9" s="1" a="1"/>
  <c r="P67" i="9" s="1"/>
  <c r="N68" i="9" a="1"/>
  <c r="N68" i="9" s="1"/>
  <c r="P68" i="9" s="1" a="1"/>
  <c r="P68" i="9" s="1"/>
  <c r="N69" i="9" a="1"/>
  <c r="N69" i="9" s="1"/>
  <c r="P69" i="9" s="1" a="1"/>
  <c r="P69" i="9" s="1"/>
  <c r="N70" i="9" a="1"/>
  <c r="N70" i="9" s="1"/>
  <c r="P70" i="9" s="1" a="1"/>
  <c r="P70" i="9" s="1"/>
  <c r="N71" i="9" a="1"/>
  <c r="N71" i="9" s="1"/>
  <c r="P71" i="9" s="1" a="1"/>
  <c r="P71" i="9" s="1"/>
  <c r="N72" i="9" a="1"/>
  <c r="N72" i="9" s="1"/>
  <c r="P72" i="9" s="1" a="1"/>
  <c r="P72" i="9" s="1"/>
  <c r="N73" i="9" a="1"/>
  <c r="N73" i="9" s="1"/>
  <c r="P73" i="9" s="1" a="1"/>
  <c r="P73" i="9" s="1"/>
  <c r="N74" i="9" a="1"/>
  <c r="N74" i="9" s="1"/>
  <c r="P74" i="9" s="1" a="1"/>
  <c r="P74" i="9" s="1"/>
  <c r="N75" i="9" a="1"/>
  <c r="N75" i="9" s="1"/>
  <c r="P75" i="9" s="1" a="1"/>
  <c r="P75" i="9" s="1"/>
  <c r="N76" i="9" a="1"/>
  <c r="N76" i="9" s="1"/>
  <c r="P76" i="9" s="1" a="1"/>
  <c r="P76" i="9" s="1"/>
  <c r="N77" i="9" a="1"/>
  <c r="N77" i="9" s="1"/>
  <c r="P77" i="9" s="1" a="1"/>
  <c r="P77" i="9" s="1"/>
  <c r="Q77" i="9" s="1" a="1"/>
  <c r="Q77" i="9" s="1"/>
  <c r="N78" i="9" a="1"/>
  <c r="N78" i="9" s="1"/>
  <c r="P78" i="9" s="1" a="1"/>
  <c r="P78" i="9" s="1"/>
  <c r="Q78" i="9" s="1" a="1"/>
  <c r="Q78" i="9" s="1"/>
  <c r="N79" i="9" a="1"/>
  <c r="N79" i="9" s="1"/>
  <c r="P79" i="9" s="1" a="1"/>
  <c r="P79" i="9" s="1"/>
  <c r="Q79" i="9" s="1" a="1"/>
  <c r="Q79" i="9" s="1"/>
  <c r="N80" i="9" a="1"/>
  <c r="N80" i="9" s="1"/>
  <c r="P80" i="9" s="1" a="1"/>
  <c r="P80" i="9" s="1"/>
  <c r="Q80" i="9" s="1" a="1"/>
  <c r="Q80" i="9" s="1"/>
  <c r="N81" i="9" a="1"/>
  <c r="N81" i="9" s="1"/>
  <c r="P81" i="9" s="1" a="1"/>
  <c r="P81" i="9" s="1"/>
  <c r="Q81" i="9" s="1" a="1"/>
  <c r="Q81" i="9" s="1"/>
  <c r="N82" i="9" a="1"/>
  <c r="N82" i="9" s="1"/>
  <c r="P82" i="9" s="1" a="1"/>
  <c r="P82" i="9" s="1"/>
  <c r="Q82" i="9" s="1" a="1"/>
  <c r="Q82" i="9" s="1"/>
  <c r="N83" i="9" a="1"/>
  <c r="N83" i="9" s="1"/>
  <c r="P83" i="9" s="1" a="1"/>
  <c r="P83" i="9" s="1"/>
  <c r="Q83" i="9" s="1" a="1"/>
  <c r="Q83" i="9" s="1"/>
  <c r="N84" i="9" a="1"/>
  <c r="N84" i="9" s="1"/>
  <c r="P84" i="9" s="1" a="1"/>
  <c r="P84" i="9" s="1"/>
  <c r="Q84" i="9" s="1" a="1"/>
  <c r="Q84" i="9" s="1"/>
  <c r="N85" i="9" a="1"/>
  <c r="N85" i="9" s="1"/>
  <c r="P85" i="9" s="1" a="1"/>
  <c r="P85" i="9" s="1"/>
  <c r="Q85" i="9" s="1" a="1"/>
  <c r="Q85" i="9" s="1"/>
  <c r="N86" i="9" a="1"/>
  <c r="N86" i="9" s="1"/>
  <c r="P86" i="9" s="1" a="1"/>
  <c r="P86" i="9" s="1"/>
  <c r="Q86" i="9" s="1" a="1"/>
  <c r="Q86" i="9" s="1"/>
  <c r="N87" i="9" a="1"/>
  <c r="N87" i="9" s="1"/>
  <c r="P87" i="9" s="1" a="1"/>
  <c r="P87" i="9" s="1"/>
  <c r="Q87" i="9" s="1" a="1"/>
  <c r="Q87" i="9" s="1"/>
  <c r="N88" i="9" a="1"/>
  <c r="N88" i="9" s="1"/>
  <c r="P88" i="9" s="1" a="1"/>
  <c r="P88" i="9" s="1"/>
  <c r="Q88" i="9" s="1" a="1"/>
  <c r="Q88" i="9" s="1"/>
  <c r="N89" i="9" a="1"/>
  <c r="N89" i="9" s="1"/>
  <c r="P89" i="9" s="1" a="1"/>
  <c r="P89" i="9" s="1"/>
  <c r="Q89" i="9" s="1" a="1"/>
  <c r="Q89" i="9" s="1"/>
  <c r="N90" i="9" a="1"/>
  <c r="N90" i="9" s="1"/>
  <c r="P90" i="9" s="1" a="1"/>
  <c r="P90" i="9" s="1"/>
  <c r="Q90" i="9" s="1" a="1"/>
  <c r="Q90" i="9" s="1"/>
  <c r="N91" i="9" a="1"/>
  <c r="N91" i="9" s="1"/>
  <c r="P91" i="9" s="1" a="1"/>
  <c r="P91" i="9" s="1"/>
  <c r="Q91" i="9" s="1" a="1"/>
  <c r="Q91" i="9" s="1"/>
  <c r="N92" i="9" a="1"/>
  <c r="N92" i="9" s="1"/>
  <c r="P92" i="9" s="1" a="1"/>
  <c r="P92" i="9" s="1"/>
  <c r="Q92" i="9" s="1" a="1"/>
  <c r="Q92" i="9" s="1"/>
  <c r="N93" i="9" a="1"/>
  <c r="N93" i="9" s="1"/>
  <c r="P93" i="9" s="1" a="1"/>
  <c r="P93" i="9" s="1"/>
  <c r="Q93" i="9" s="1" a="1"/>
  <c r="Q93" i="9" s="1"/>
  <c r="N94" i="9" a="1"/>
  <c r="N94" i="9" s="1"/>
  <c r="P94" i="9" s="1" a="1"/>
  <c r="P94" i="9" s="1"/>
  <c r="Q94" i="9" s="1" a="1"/>
  <c r="Q94" i="9" s="1"/>
  <c r="N95" i="9" a="1"/>
  <c r="N95" i="9" s="1"/>
  <c r="P95" i="9" s="1" a="1"/>
  <c r="P95" i="9" s="1"/>
  <c r="Q95" i="9" s="1" a="1"/>
  <c r="Q95" i="9" s="1"/>
  <c r="N96" i="9" a="1"/>
  <c r="N96" i="9" s="1"/>
  <c r="P96" i="9" s="1" a="1"/>
  <c r="P96" i="9" s="1"/>
  <c r="Q96" i="9" s="1" a="1"/>
  <c r="Q96" i="9" s="1"/>
  <c r="N97" i="9" a="1"/>
  <c r="N97" i="9" s="1"/>
  <c r="P97" i="9" s="1" a="1"/>
  <c r="P97" i="9" s="1"/>
  <c r="Q97" i="9" s="1" a="1"/>
  <c r="Q97" i="9" s="1"/>
  <c r="N98" i="9" a="1"/>
  <c r="N98" i="9" s="1"/>
  <c r="P98" i="9" s="1" a="1"/>
  <c r="P98" i="9" s="1"/>
  <c r="Q98" i="9" s="1" a="1"/>
  <c r="Q98" i="9" s="1"/>
  <c r="N99" i="9" a="1"/>
  <c r="N99" i="9" s="1"/>
  <c r="P99" i="9" s="1" a="1"/>
  <c r="P99" i="9" s="1"/>
  <c r="Q99" i="9" s="1" a="1"/>
  <c r="Q99" i="9" s="1"/>
  <c r="N100" i="9" a="1"/>
  <c r="N100" i="9" s="1"/>
  <c r="P100" i="9" s="1" a="1"/>
  <c r="P100" i="9" s="1"/>
  <c r="Q100" i="9" s="1" a="1"/>
  <c r="Q100" i="9" s="1"/>
  <c r="N101" i="9" a="1"/>
  <c r="N101" i="9" s="1"/>
  <c r="P101" i="9" s="1" a="1"/>
  <c r="P101" i="9" s="1"/>
  <c r="Q101" i="9" s="1" a="1"/>
  <c r="Q101" i="9" s="1"/>
  <c r="N102" i="9" a="1"/>
  <c r="N102" i="9" s="1"/>
  <c r="P102" i="9" s="1" a="1"/>
  <c r="P102" i="9" s="1"/>
  <c r="Q102" i="9" s="1" a="1"/>
  <c r="Q102" i="9" s="1"/>
  <c r="N103" i="9" a="1"/>
  <c r="N103" i="9" s="1"/>
  <c r="P103" i="9" s="1" a="1"/>
  <c r="P103" i="9" s="1"/>
  <c r="Q103" i="9" s="1" a="1"/>
  <c r="Q103" i="9" s="1"/>
  <c r="N104" i="9" a="1"/>
  <c r="N104" i="9" s="1"/>
  <c r="P104" i="9" s="1" a="1"/>
  <c r="P104" i="9" s="1"/>
  <c r="Q104" i="9" s="1" a="1"/>
  <c r="Q104" i="9" s="1"/>
  <c r="N105" i="9" a="1"/>
  <c r="N105" i="9" s="1"/>
  <c r="P105" i="9" s="1" a="1"/>
  <c r="P105" i="9" s="1"/>
  <c r="Q105" i="9" s="1" a="1"/>
  <c r="Q105" i="9" s="1"/>
  <c r="N106" i="9" a="1"/>
  <c r="N106" i="9" s="1"/>
  <c r="P106" i="9" s="1" a="1"/>
  <c r="P106" i="9" s="1"/>
  <c r="Q106" i="9" s="1" a="1"/>
  <c r="Q106" i="9" s="1"/>
  <c r="N107" i="9" a="1"/>
  <c r="N107" i="9" s="1"/>
  <c r="P107" i="9" s="1" a="1"/>
  <c r="P107" i="9" s="1"/>
  <c r="Q107" i="9" s="1" a="1"/>
  <c r="Q107" i="9" s="1"/>
  <c r="N108" i="9" a="1"/>
  <c r="N108" i="9" s="1"/>
  <c r="P108" i="9" s="1" a="1"/>
  <c r="P108" i="9" s="1"/>
  <c r="Q108" i="9" s="1" a="1"/>
  <c r="Q108" i="9" s="1"/>
  <c r="N109" i="9" a="1"/>
  <c r="N109" i="9" s="1"/>
  <c r="P109" i="9" s="1" a="1"/>
  <c r="P109" i="9" s="1"/>
  <c r="Q109" i="9" s="1" a="1"/>
  <c r="Q109" i="9" s="1"/>
  <c r="N110" i="9" a="1"/>
  <c r="N110" i="9" s="1"/>
  <c r="P110" i="9" s="1" a="1"/>
  <c r="P110" i="9" s="1"/>
  <c r="Q110" i="9" s="1" a="1"/>
  <c r="Q110" i="9" s="1"/>
  <c r="N111" i="9" a="1"/>
  <c r="N111" i="9" s="1"/>
  <c r="P111" i="9" s="1" a="1"/>
  <c r="P111" i="9" s="1"/>
  <c r="Q111" i="9" s="1" a="1"/>
  <c r="Q111" i="9" s="1"/>
  <c r="N112" i="9" a="1"/>
  <c r="N112" i="9" s="1"/>
  <c r="P112" i="9" s="1" a="1"/>
  <c r="P112" i="9" s="1"/>
  <c r="Q112" i="9" s="1" a="1"/>
  <c r="Q112" i="9" s="1"/>
  <c r="N113" i="9" a="1"/>
  <c r="N113" i="9" s="1"/>
  <c r="P113" i="9" s="1" a="1"/>
  <c r="P113" i="9" s="1"/>
  <c r="Q113" i="9" s="1" a="1"/>
  <c r="Q113" i="9" s="1"/>
  <c r="N114" i="9" a="1"/>
  <c r="N114" i="9" s="1"/>
  <c r="P114" i="9" s="1" a="1"/>
  <c r="P114" i="9" s="1"/>
  <c r="Q114" i="9" s="1" a="1"/>
  <c r="Q114" i="9" s="1"/>
  <c r="N115" i="9" a="1"/>
  <c r="N115" i="9" s="1"/>
  <c r="P115" i="9" s="1" a="1"/>
  <c r="P115" i="9" s="1"/>
  <c r="Q115" i="9" s="1" a="1"/>
  <c r="Q115" i="9" s="1"/>
  <c r="N116" i="9" a="1"/>
  <c r="N116" i="9" s="1"/>
  <c r="P116" i="9" s="1" a="1"/>
  <c r="P116" i="9" s="1"/>
  <c r="N117" i="9" a="1"/>
  <c r="N117" i="9" s="1"/>
  <c r="P117" i="9" s="1" a="1"/>
  <c r="P117" i="9" s="1"/>
  <c r="N118" i="9" a="1"/>
  <c r="N118" i="9" s="1"/>
  <c r="P118" i="9" s="1" a="1"/>
  <c r="P118" i="9" s="1"/>
  <c r="N119" i="9" a="1"/>
  <c r="N119" i="9" s="1"/>
  <c r="P119" i="9" s="1" a="1"/>
  <c r="P119" i="9" s="1"/>
  <c r="N120" i="9" a="1"/>
  <c r="N120" i="9" s="1"/>
  <c r="P120" i="9" s="1" a="1"/>
  <c r="P120" i="9" s="1"/>
  <c r="N121" i="9" a="1"/>
  <c r="N121" i="9" s="1"/>
  <c r="P121" i="9" s="1" a="1"/>
  <c r="P121" i="9" s="1"/>
  <c r="N122" i="9" a="1"/>
  <c r="N122" i="9" s="1"/>
  <c r="P122" i="9" s="1" a="1"/>
  <c r="P122" i="9" s="1"/>
  <c r="N123" i="9" a="1"/>
  <c r="N123" i="9" s="1"/>
  <c r="P123" i="9" s="1" a="1"/>
  <c r="P123" i="9" s="1"/>
  <c r="N124" i="9" a="1"/>
  <c r="N124" i="9" s="1"/>
  <c r="P124" i="9" s="1" a="1"/>
  <c r="P124" i="9" s="1"/>
  <c r="N125" i="9" a="1"/>
  <c r="N125" i="9" s="1"/>
  <c r="P125" i="9" s="1" a="1"/>
  <c r="P125" i="9" s="1"/>
  <c r="N126" i="9" a="1"/>
  <c r="N126" i="9" s="1"/>
  <c r="P126" i="9" s="1" a="1"/>
  <c r="P126" i="9" s="1"/>
  <c r="N127" i="9" a="1"/>
  <c r="N127" i="9" s="1"/>
  <c r="P127" i="9" s="1" a="1"/>
  <c r="P127" i="9" s="1"/>
  <c r="N128" i="9" a="1"/>
  <c r="N128" i="9" s="1"/>
  <c r="P128" i="9" s="1" a="1"/>
  <c r="P128" i="9" s="1"/>
  <c r="N129" i="9" a="1"/>
  <c r="N129" i="9" s="1"/>
  <c r="P129" i="9" s="1" a="1"/>
  <c r="P129" i="9" s="1"/>
  <c r="N130" i="9" a="1"/>
  <c r="N130" i="9" s="1"/>
  <c r="P130" i="9" s="1" a="1"/>
  <c r="P130" i="9" s="1"/>
  <c r="N131" i="9" a="1"/>
  <c r="N131" i="9" s="1"/>
  <c r="P131" i="9" s="1" a="1"/>
  <c r="P131" i="9" s="1"/>
  <c r="N132" i="9" a="1"/>
  <c r="N132" i="9" s="1"/>
  <c r="P132" i="9" s="1" a="1"/>
  <c r="P132" i="9" s="1"/>
  <c r="N133" i="9" a="1"/>
  <c r="N133" i="9" s="1"/>
  <c r="P133" i="9" s="1" a="1"/>
  <c r="P133" i="9" s="1"/>
  <c r="N134" i="9" a="1"/>
  <c r="N134" i="9" s="1"/>
  <c r="P134" i="9" s="1" a="1"/>
  <c r="P134" i="9" s="1"/>
  <c r="N135" i="9" a="1"/>
  <c r="N135" i="9" s="1"/>
  <c r="P135" i="9" s="1" a="1"/>
  <c r="P135" i="9" s="1"/>
  <c r="N136" i="9" a="1"/>
  <c r="N136" i="9" s="1"/>
  <c r="P136" i="9" s="1" a="1"/>
  <c r="P136" i="9" s="1"/>
  <c r="N137" i="9" a="1"/>
  <c r="N137" i="9" s="1"/>
  <c r="P137" i="9" s="1" a="1"/>
  <c r="P137" i="9" s="1"/>
  <c r="N138" i="9" a="1"/>
  <c r="N138" i="9" s="1"/>
  <c r="P138" i="9" s="1" a="1"/>
  <c r="P138" i="9" s="1"/>
  <c r="N139" i="9" a="1"/>
  <c r="N139" i="9" s="1"/>
  <c r="P139" i="9" s="1" a="1"/>
  <c r="P139" i="9" s="1"/>
  <c r="N140" i="9" a="1"/>
  <c r="N140" i="9" s="1"/>
  <c r="P140" i="9" s="1" a="1"/>
  <c r="P140" i="9" s="1"/>
  <c r="N141" i="9" a="1"/>
  <c r="N141" i="9" s="1"/>
  <c r="P141" i="9" s="1" a="1"/>
  <c r="P141" i="9" s="1"/>
  <c r="N142" i="9" a="1"/>
  <c r="N142" i="9" s="1"/>
  <c r="P142" i="9" s="1" a="1"/>
  <c r="P142" i="9" s="1"/>
  <c r="N143" i="9" a="1"/>
  <c r="N143" i="9" s="1"/>
  <c r="P143" i="9" s="1" a="1"/>
  <c r="P143" i="9" s="1"/>
  <c r="N144" i="9" a="1"/>
  <c r="N144" i="9" s="1"/>
  <c r="P144" i="9" s="1" a="1"/>
  <c r="P144" i="9" s="1"/>
  <c r="N145" i="9" a="1"/>
  <c r="N145" i="9" s="1"/>
  <c r="P145" i="9" s="1" a="1"/>
  <c r="P145" i="9" s="1"/>
  <c r="N146" i="9" a="1"/>
  <c r="N146" i="9" s="1"/>
  <c r="P146" i="9" s="1" a="1"/>
  <c r="P146" i="9" s="1"/>
  <c r="N147" i="9" a="1"/>
  <c r="N147" i="9" s="1"/>
  <c r="P147" i="9" s="1" a="1"/>
  <c r="P147" i="9" s="1"/>
  <c r="N148" i="9" a="1"/>
  <c r="N148" i="9" s="1"/>
  <c r="P148" i="9" s="1" a="1"/>
  <c r="P148" i="9" s="1"/>
  <c r="N149" i="9" a="1"/>
  <c r="N149" i="9" s="1"/>
  <c r="P149" i="9" s="1" a="1"/>
  <c r="P149" i="9" s="1"/>
  <c r="N150" i="9" a="1"/>
  <c r="N150" i="9" s="1"/>
  <c r="P150" i="9" s="1" a="1"/>
  <c r="P150" i="9" s="1"/>
  <c r="N151" i="9" a="1"/>
  <c r="N151" i="9" s="1"/>
  <c r="P151" i="9" s="1" a="1"/>
  <c r="P151" i="9" s="1"/>
  <c r="N152" i="9" a="1"/>
  <c r="N152" i="9" s="1"/>
  <c r="P152" i="9" s="1" a="1"/>
  <c r="P152" i="9" s="1"/>
  <c r="N153" i="9" a="1"/>
  <c r="N153" i="9" s="1"/>
  <c r="P153" i="9" s="1" a="1"/>
  <c r="P153" i="9" s="1"/>
  <c r="N154" i="9" a="1"/>
  <c r="N154" i="9" s="1"/>
  <c r="P154" i="9" s="1" a="1"/>
  <c r="P154" i="9" s="1"/>
  <c r="N155" i="9" a="1"/>
  <c r="N155" i="9" s="1"/>
  <c r="P155" i="9" s="1" a="1"/>
  <c r="P155" i="9" s="1"/>
  <c r="N156" i="9" a="1"/>
  <c r="N156" i="9" s="1"/>
  <c r="P156" i="9" s="1" a="1"/>
  <c r="P156" i="9" s="1"/>
  <c r="N157" i="9" a="1"/>
  <c r="N157" i="9" s="1"/>
  <c r="P157" i="9" s="1" a="1"/>
  <c r="P157" i="9" s="1"/>
  <c r="N158" i="9" a="1"/>
  <c r="N158" i="9" s="1"/>
  <c r="P158" i="9" s="1" a="1"/>
  <c r="P158" i="9" s="1"/>
  <c r="N159" i="9" a="1"/>
  <c r="N159" i="9" s="1"/>
  <c r="P159" i="9" s="1" a="1"/>
  <c r="P159" i="9" s="1"/>
  <c r="N160" i="9" a="1"/>
  <c r="N160" i="9" s="1"/>
  <c r="P160" i="9" s="1" a="1"/>
  <c r="P160" i="9" s="1"/>
  <c r="N161" i="9" a="1"/>
  <c r="N161" i="9" s="1"/>
  <c r="P161" i="9" s="1" a="1"/>
  <c r="P161" i="9" s="1"/>
  <c r="N162" i="9" a="1"/>
  <c r="N162" i="9" s="1"/>
  <c r="P162" i="9" s="1" a="1"/>
  <c r="P162" i="9" s="1"/>
  <c r="N163" i="9" a="1"/>
  <c r="N163" i="9" s="1"/>
  <c r="P163" i="9" s="1" a="1"/>
  <c r="P163" i="9" s="1"/>
  <c r="N164" i="9" a="1"/>
  <c r="N164" i="9" s="1"/>
  <c r="P164" i="9" s="1" a="1"/>
  <c r="P164" i="9" s="1"/>
  <c r="N165" i="9" a="1"/>
  <c r="N165" i="9" s="1"/>
  <c r="P165" i="9" s="1" a="1"/>
  <c r="P165" i="9" s="1"/>
  <c r="N166" i="9" a="1"/>
  <c r="N166" i="9" s="1"/>
  <c r="P166" i="9" s="1" a="1"/>
  <c r="P166" i="9" s="1"/>
  <c r="N167" i="9" a="1"/>
  <c r="N167" i="9" s="1"/>
  <c r="P167" i="9" s="1" a="1"/>
  <c r="P167" i="9" s="1"/>
  <c r="N168" i="9" a="1"/>
  <c r="N168" i="9" s="1"/>
  <c r="P168" i="9" s="1" a="1"/>
  <c r="P168" i="9" s="1"/>
  <c r="N169" i="9" a="1"/>
  <c r="N169" i="9" s="1"/>
  <c r="P169" i="9" s="1" a="1"/>
  <c r="P169" i="9" s="1"/>
  <c r="N170" i="9" a="1"/>
  <c r="N170" i="9" s="1"/>
  <c r="P170" i="9" s="1" a="1"/>
  <c r="P170" i="9" s="1"/>
  <c r="N171" i="9" a="1"/>
  <c r="N171" i="9" s="1"/>
  <c r="P171" i="9" s="1" a="1"/>
  <c r="P171" i="9" s="1"/>
  <c r="N172" i="9" a="1"/>
  <c r="N172" i="9" s="1"/>
  <c r="P172" i="9" s="1" a="1"/>
  <c r="P172" i="9" s="1"/>
  <c r="N173" i="9" a="1"/>
  <c r="N173" i="9" s="1"/>
  <c r="P173" i="9" s="1" a="1"/>
  <c r="P173" i="9" s="1"/>
  <c r="N174" i="9" a="1"/>
  <c r="N174" i="9" s="1"/>
  <c r="P174" i="9" s="1" a="1"/>
  <c r="P174" i="9" s="1"/>
  <c r="N175" i="9" a="1"/>
  <c r="N175" i="9" s="1"/>
  <c r="P175" i="9" s="1" a="1"/>
  <c r="P175" i="9" s="1"/>
  <c r="N176" i="9" a="1"/>
  <c r="N176" i="9" s="1"/>
  <c r="P176" i="9" s="1" a="1"/>
  <c r="P176" i="9" s="1"/>
  <c r="N177" i="9" a="1"/>
  <c r="N177" i="9" s="1"/>
  <c r="P177" i="9" s="1" a="1"/>
  <c r="P177" i="9" s="1"/>
  <c r="N178" i="9" a="1"/>
  <c r="N178" i="9" s="1"/>
  <c r="P178" i="9" s="1" a="1"/>
  <c r="P178" i="9" s="1"/>
  <c r="N179" i="9" a="1"/>
  <c r="N179" i="9" s="1"/>
  <c r="P179" i="9" s="1" a="1"/>
  <c r="P179" i="9" s="1"/>
  <c r="N180" i="9" a="1"/>
  <c r="N180" i="9" s="1"/>
  <c r="P180" i="9" s="1" a="1"/>
  <c r="P180" i="9" s="1"/>
  <c r="N181" i="9" a="1"/>
  <c r="N181" i="9" s="1"/>
  <c r="P181" i="9" s="1" a="1"/>
  <c r="P181" i="9" s="1"/>
  <c r="N182" i="9" a="1"/>
  <c r="N182" i="9" s="1"/>
  <c r="P182" i="9" s="1" a="1"/>
  <c r="P182" i="9" s="1"/>
  <c r="N183" i="9" a="1"/>
  <c r="N183" i="9" s="1"/>
  <c r="P183" i="9" s="1" a="1"/>
  <c r="P183" i="9" s="1"/>
  <c r="N184" i="9" a="1"/>
  <c r="N184" i="9" s="1"/>
  <c r="P184" i="9" s="1" a="1"/>
  <c r="P184" i="9" s="1"/>
  <c r="N185" i="9" a="1"/>
  <c r="N185" i="9" s="1"/>
  <c r="P185" i="9" s="1" a="1"/>
  <c r="P185" i="9" s="1"/>
  <c r="N186" i="9" a="1"/>
  <c r="N186" i="9" s="1"/>
  <c r="P186" i="9" s="1" a="1"/>
  <c r="P186" i="9" s="1"/>
  <c r="N187" i="9" a="1"/>
  <c r="N187" i="9" s="1"/>
  <c r="P187" i="9" s="1" a="1"/>
  <c r="P187" i="9" s="1"/>
  <c r="N188" i="9" a="1"/>
  <c r="N188" i="9" s="1"/>
  <c r="P188" i="9" s="1" a="1"/>
  <c r="P188" i="9" s="1"/>
  <c r="N189" i="9" a="1"/>
  <c r="N189" i="9" s="1"/>
  <c r="P189" i="9" s="1" a="1"/>
  <c r="P189" i="9" s="1"/>
  <c r="N190" i="9" a="1"/>
  <c r="N190" i="9" s="1"/>
  <c r="P190" i="9" s="1" a="1"/>
  <c r="P190" i="9" s="1"/>
  <c r="N191" i="9" a="1"/>
  <c r="N191" i="9" s="1"/>
  <c r="P191" i="9" s="1" a="1"/>
  <c r="P191" i="9" s="1"/>
  <c r="N192" i="9" a="1"/>
  <c r="N192" i="9" s="1"/>
  <c r="P192" i="9" s="1" a="1"/>
  <c r="P192" i="9" s="1"/>
  <c r="N193" i="9" a="1"/>
  <c r="N193" i="9" s="1"/>
  <c r="P193" i="9" s="1" a="1"/>
  <c r="P193" i="9" s="1"/>
  <c r="N194" i="9" a="1"/>
  <c r="N194" i="9" s="1"/>
  <c r="P194" i="9" s="1" a="1"/>
  <c r="P194" i="9" s="1"/>
  <c r="N195" i="9" a="1"/>
  <c r="N195" i="9" s="1"/>
  <c r="P195" i="9" s="1" a="1"/>
  <c r="P195" i="9" s="1"/>
  <c r="N196" i="9" a="1"/>
  <c r="N196" i="9" s="1"/>
  <c r="P196" i="9" s="1" a="1"/>
  <c r="P196" i="9" s="1"/>
  <c r="N197" i="9" a="1"/>
  <c r="N197" i="9" s="1"/>
  <c r="P197" i="9" s="1" a="1"/>
  <c r="P197" i="9" s="1"/>
  <c r="N198" i="9" a="1"/>
  <c r="N198" i="9" s="1"/>
  <c r="P198" i="9" s="1" a="1"/>
  <c r="P198" i="9" s="1"/>
  <c r="N199" i="9" a="1"/>
  <c r="N199" i="9" s="1"/>
  <c r="P199" i="9" s="1" a="1"/>
  <c r="P199" i="9" s="1"/>
  <c r="N200" i="9" a="1"/>
  <c r="N200" i="9" s="1"/>
  <c r="P200" i="9" s="1" a="1"/>
  <c r="P200" i="9" s="1"/>
  <c r="N201" i="9" a="1"/>
  <c r="N201" i="9" s="1"/>
  <c r="P201" i="9" s="1" a="1"/>
  <c r="P201" i="9" s="1"/>
  <c r="N202" i="9" a="1"/>
  <c r="N202" i="9" s="1"/>
  <c r="P202" i="9" s="1" a="1"/>
  <c r="P202" i="9" s="1"/>
  <c r="N203" i="9" a="1"/>
  <c r="N203" i="9" s="1"/>
  <c r="P203" i="9" s="1" a="1"/>
  <c r="P203" i="9" s="1"/>
  <c r="N204" i="9" a="1"/>
  <c r="N204" i="9" s="1"/>
  <c r="P204" i="9" s="1" a="1"/>
  <c r="P204" i="9" s="1"/>
  <c r="N205" i="9" a="1"/>
  <c r="N205" i="9" s="1"/>
  <c r="P205" i="9" s="1" a="1"/>
  <c r="P205" i="9" s="1"/>
  <c r="N206" i="9" a="1"/>
  <c r="N206" i="9" s="1"/>
  <c r="P206" i="9" s="1" a="1"/>
  <c r="P206" i="9" s="1"/>
  <c r="N207" i="9" a="1"/>
  <c r="N207" i="9" s="1"/>
  <c r="P207" i="9" s="1" a="1"/>
  <c r="P207" i="9" s="1"/>
  <c r="N208" i="9" a="1"/>
  <c r="N208" i="9" s="1"/>
  <c r="P208" i="9" s="1" a="1"/>
  <c r="P208" i="9" s="1"/>
  <c r="N209" i="9" a="1"/>
  <c r="N209" i="9" s="1"/>
  <c r="P209" i="9" s="1" a="1"/>
  <c r="P209" i="9" s="1"/>
  <c r="N210" i="9" a="1"/>
  <c r="N210" i="9" s="1"/>
  <c r="P210" i="9" s="1" a="1"/>
  <c r="P210" i="9" s="1"/>
  <c r="N211" i="9" a="1"/>
  <c r="N211" i="9" s="1"/>
  <c r="P211" i="9" s="1" a="1"/>
  <c r="P211" i="9" s="1"/>
  <c r="N212" i="9" a="1"/>
  <c r="N212" i="9" s="1"/>
  <c r="P212" i="9" s="1" a="1"/>
  <c r="P212" i="9" s="1"/>
  <c r="N213" i="9" a="1"/>
  <c r="N213" i="9" s="1"/>
  <c r="P213" i="9" s="1" a="1"/>
  <c r="P213" i="9" s="1"/>
  <c r="N214" i="9" a="1"/>
  <c r="N214" i="9" s="1"/>
  <c r="P214" i="9" s="1" a="1"/>
  <c r="P214" i="9" s="1"/>
  <c r="N215" i="9" a="1"/>
  <c r="N215" i="9" s="1"/>
  <c r="P215" i="9" s="1" a="1"/>
  <c r="P215" i="9" s="1"/>
  <c r="N216" i="9" a="1"/>
  <c r="N216" i="9" s="1"/>
  <c r="P216" i="9" s="1" a="1"/>
  <c r="P216" i="9" s="1"/>
  <c r="N217" i="9" a="1"/>
  <c r="N217" i="9" s="1"/>
  <c r="P217" i="9" s="1" a="1"/>
  <c r="P217" i="9" s="1"/>
  <c r="N218" i="9" a="1"/>
  <c r="N218" i="9" s="1"/>
  <c r="P218" i="9" s="1" a="1"/>
  <c r="P218" i="9" s="1"/>
  <c r="N219" i="9" a="1"/>
  <c r="N219" i="9" s="1"/>
  <c r="P219" i="9" s="1" a="1"/>
  <c r="P219" i="9" s="1"/>
  <c r="N220" i="9" a="1"/>
  <c r="N220" i="9" s="1"/>
  <c r="P220" i="9" s="1" a="1"/>
  <c r="P220" i="9" s="1"/>
  <c r="N221" i="9" a="1"/>
  <c r="N221" i="9" s="1"/>
  <c r="P221" i="9" s="1" a="1"/>
  <c r="P221" i="9" s="1"/>
  <c r="N222" i="9" a="1"/>
  <c r="N222" i="9" s="1"/>
  <c r="P222" i="9" s="1" a="1"/>
  <c r="P222" i="9" s="1"/>
  <c r="N223" i="9" a="1"/>
  <c r="N223" i="9" s="1"/>
  <c r="P223" i="9" s="1" a="1"/>
  <c r="P223" i="9" s="1"/>
  <c r="N224" i="9" a="1"/>
  <c r="N224" i="9" s="1"/>
  <c r="P224" i="9" s="1" a="1"/>
  <c r="P224" i="9" s="1"/>
  <c r="N225" i="9" a="1"/>
  <c r="N225" i="9" s="1"/>
  <c r="P225" i="9" s="1" a="1"/>
  <c r="P225" i="9" s="1"/>
  <c r="N226" i="9" a="1"/>
  <c r="N226" i="9" s="1"/>
  <c r="P226" i="9" s="1" a="1"/>
  <c r="P226" i="9" s="1"/>
  <c r="N227" i="9" a="1"/>
  <c r="N227" i="9" s="1"/>
  <c r="P227" i="9" s="1" a="1"/>
  <c r="P227" i="9" s="1"/>
  <c r="N228" i="9" a="1"/>
  <c r="N228" i="9" s="1"/>
  <c r="P228" i="9" s="1" a="1"/>
  <c r="P228" i="9" s="1"/>
  <c r="N229" i="9" a="1"/>
  <c r="N229" i="9" s="1"/>
  <c r="P229" i="9" s="1" a="1"/>
  <c r="P229" i="9" s="1"/>
  <c r="N230" i="9" a="1"/>
  <c r="N230" i="9" s="1"/>
  <c r="P230" i="9" s="1" a="1"/>
  <c r="P230" i="9" s="1"/>
  <c r="N231" i="9" a="1"/>
  <c r="N231" i="9" s="1"/>
  <c r="P231" i="9" s="1" a="1"/>
  <c r="P231" i="9" s="1"/>
  <c r="N232" i="9" a="1"/>
  <c r="N232" i="9" s="1"/>
  <c r="P232" i="9" s="1" a="1"/>
  <c r="P232" i="9" s="1"/>
  <c r="N233" i="9" a="1"/>
  <c r="N233" i="9" s="1"/>
  <c r="P233" i="9" s="1" a="1"/>
  <c r="P233" i="9" s="1"/>
  <c r="N234" i="9" a="1"/>
  <c r="N234" i="9" s="1"/>
  <c r="P234" i="9" s="1" a="1"/>
  <c r="P234" i="9" s="1"/>
  <c r="N235" i="9" a="1"/>
  <c r="N235" i="9" s="1"/>
  <c r="P235" i="9" s="1" a="1"/>
  <c r="P235" i="9" s="1"/>
  <c r="N236" i="9" a="1"/>
  <c r="N236" i="9" s="1"/>
  <c r="P236" i="9" s="1" a="1"/>
  <c r="P236" i="9" s="1"/>
  <c r="N237" i="9" a="1"/>
  <c r="N237" i="9" s="1"/>
  <c r="P237" i="9" s="1" a="1"/>
  <c r="P237" i="9" s="1"/>
  <c r="N238" i="9" a="1"/>
  <c r="N238" i="9" s="1"/>
  <c r="P238" i="9" s="1" a="1"/>
  <c r="P238" i="9" s="1"/>
  <c r="N239" i="9" a="1"/>
  <c r="N239" i="9" s="1"/>
  <c r="P239" i="9" s="1" a="1"/>
  <c r="P239" i="9" s="1"/>
  <c r="N240" i="9" a="1"/>
  <c r="N240" i="9" s="1"/>
  <c r="P240" i="9" s="1" a="1"/>
  <c r="P240" i="9" s="1"/>
  <c r="N241" i="9" a="1"/>
  <c r="N241" i="9" s="1"/>
  <c r="P241" i="9" s="1" a="1"/>
  <c r="P241" i="9" s="1"/>
  <c r="N242" i="9" a="1"/>
  <c r="N242" i="9" s="1"/>
  <c r="P242" i="9" s="1" a="1"/>
  <c r="P242" i="9" s="1"/>
  <c r="N243" i="9" a="1"/>
  <c r="N243" i="9" s="1"/>
  <c r="P243" i="9" s="1" a="1"/>
  <c r="P243" i="9" s="1"/>
  <c r="N244" i="9" a="1"/>
  <c r="N244" i="9" s="1"/>
  <c r="P244" i="9" s="1" a="1"/>
  <c r="P244" i="9" s="1"/>
  <c r="N245" i="9" a="1"/>
  <c r="N245" i="9" s="1"/>
  <c r="P245" i="9" s="1" a="1"/>
  <c r="P245" i="9" s="1"/>
  <c r="N246" i="9" a="1"/>
  <c r="N246" i="9" s="1"/>
  <c r="P246" i="9" s="1" a="1"/>
  <c r="P246" i="9" s="1"/>
  <c r="N247" i="9" a="1"/>
  <c r="N247" i="9" s="1"/>
  <c r="P247" i="9" s="1" a="1"/>
  <c r="P247" i="9" s="1"/>
  <c r="N248" i="9" a="1"/>
  <c r="N248" i="9" s="1"/>
  <c r="P248" i="9" s="1" a="1"/>
  <c r="P248" i="9" s="1"/>
  <c r="N249" i="9" a="1"/>
  <c r="N249" i="9" s="1"/>
  <c r="P249" i="9" s="1" a="1"/>
  <c r="P249" i="9" s="1"/>
  <c r="N250" i="9" a="1"/>
  <c r="N250" i="9" s="1"/>
  <c r="P250" i="9" s="1" a="1"/>
  <c r="P250" i="9" s="1"/>
  <c r="N251" i="9" a="1"/>
  <c r="N251" i="9" s="1"/>
  <c r="P251" i="9" s="1" a="1"/>
  <c r="P251" i="9" s="1"/>
  <c r="N252" i="9" a="1"/>
  <c r="N252" i="9" s="1"/>
  <c r="P252" i="9" s="1" a="1"/>
  <c r="P252" i="9" s="1"/>
  <c r="N253" i="9" a="1"/>
  <c r="N253" i="9" s="1"/>
  <c r="P253" i="9" s="1" a="1"/>
  <c r="P253" i="9" s="1"/>
  <c r="N254" i="9" a="1"/>
  <c r="N254" i="9" s="1"/>
  <c r="P254" i="9" s="1" a="1"/>
  <c r="P254" i="9" s="1"/>
  <c r="N255" i="9" a="1"/>
  <c r="N255" i="9" s="1"/>
  <c r="P255" i="9" s="1" a="1"/>
  <c r="P255" i="9" s="1"/>
  <c r="N256" i="9" a="1"/>
  <c r="N256" i="9" s="1"/>
  <c r="P256" i="9" s="1" a="1"/>
  <c r="P256" i="9" s="1"/>
  <c r="N257" i="9" a="1"/>
  <c r="N257" i="9" s="1"/>
  <c r="P257" i="9" s="1" a="1"/>
  <c r="P257" i="9" s="1"/>
  <c r="N258" i="9" a="1"/>
  <c r="N258" i="9" s="1"/>
  <c r="P258" i="9" s="1" a="1"/>
  <c r="P258" i="9" s="1"/>
  <c r="N259" i="9" a="1"/>
  <c r="N259" i="9" s="1"/>
  <c r="P259" i="9" s="1" a="1"/>
  <c r="P259" i="9" s="1"/>
  <c r="N260" i="9" a="1"/>
  <c r="N260" i="9" s="1"/>
  <c r="P260" i="9" s="1" a="1"/>
  <c r="P260" i="9" s="1"/>
  <c r="N261" i="9" a="1"/>
  <c r="N261" i="9" s="1"/>
  <c r="P261" i="9" s="1" a="1"/>
  <c r="P261" i="9" s="1"/>
  <c r="N262" i="9" a="1"/>
  <c r="N262" i="9" s="1"/>
  <c r="P262" i="9" s="1" a="1"/>
  <c r="P262" i="9" s="1"/>
  <c r="N263" i="9" a="1"/>
  <c r="N263" i="9" s="1"/>
  <c r="P263" i="9" s="1" a="1"/>
  <c r="P263" i="9" s="1"/>
  <c r="N264" i="9" a="1"/>
  <c r="N264" i="9" s="1"/>
  <c r="P264" i="9" s="1" a="1"/>
  <c r="P264" i="9" s="1"/>
  <c r="N265" i="9" a="1"/>
  <c r="N265" i="9" s="1"/>
  <c r="P265" i="9" s="1" a="1"/>
  <c r="P265" i="9" s="1"/>
  <c r="N266" i="9" a="1"/>
  <c r="N266" i="9" s="1"/>
  <c r="P266" i="9" s="1" a="1"/>
  <c r="P266" i="9" s="1"/>
  <c r="N267" i="9" a="1"/>
  <c r="N267" i="9" s="1"/>
  <c r="P267" i="9" s="1" a="1"/>
  <c r="P267" i="9" s="1"/>
  <c r="N268" i="9" a="1"/>
  <c r="N268" i="9" s="1"/>
  <c r="P268" i="9" s="1" a="1"/>
  <c r="P268" i="9" s="1"/>
  <c r="N269" i="9" a="1"/>
  <c r="N269" i="9" s="1"/>
  <c r="P269" i="9" s="1" a="1"/>
  <c r="P269" i="9" s="1"/>
  <c r="N270" i="9" a="1"/>
  <c r="N270" i="9" s="1"/>
  <c r="P270" i="9" s="1" a="1"/>
  <c r="P270" i="9" s="1"/>
  <c r="N271" i="9" a="1"/>
  <c r="N271" i="9" s="1"/>
  <c r="P271" i="9" s="1" a="1"/>
  <c r="P271" i="9" s="1"/>
  <c r="N272" i="9" a="1"/>
  <c r="N272" i="9" s="1"/>
  <c r="P272" i="9" s="1" a="1"/>
  <c r="P272" i="9" s="1"/>
  <c r="N273" i="9" a="1"/>
  <c r="N273" i="9" s="1"/>
  <c r="P273" i="9" s="1" a="1"/>
  <c r="P273" i="9" s="1"/>
  <c r="N274" i="9" a="1"/>
  <c r="N274" i="9" s="1"/>
  <c r="P274" i="9" s="1" a="1"/>
  <c r="P274" i="9" s="1"/>
  <c r="N275" i="9" a="1"/>
  <c r="N275" i="9" s="1"/>
  <c r="P275" i="9" s="1" a="1"/>
  <c r="P275" i="9" s="1"/>
  <c r="N276" i="9" a="1"/>
  <c r="N276" i="9" s="1"/>
  <c r="P276" i="9" s="1" a="1"/>
  <c r="P276" i="9" s="1"/>
  <c r="N277" i="9" a="1"/>
  <c r="N277" i="9" s="1"/>
  <c r="P277" i="9" s="1" a="1"/>
  <c r="P277" i="9" s="1"/>
  <c r="N278" i="9" a="1"/>
  <c r="N278" i="9" s="1"/>
  <c r="P278" i="9" s="1" a="1"/>
  <c r="P278" i="9" s="1"/>
  <c r="N279" i="9" a="1"/>
  <c r="N279" i="9" s="1"/>
  <c r="P279" i="9" s="1" a="1"/>
  <c r="P279" i="9" s="1"/>
  <c r="N280" i="9" a="1"/>
  <c r="N280" i="9" s="1"/>
  <c r="P280" i="9" s="1" a="1"/>
  <c r="P280" i="9" s="1"/>
  <c r="N281" i="9" a="1"/>
  <c r="N281" i="9" s="1"/>
  <c r="P281" i="9" s="1" a="1"/>
  <c r="P281" i="9" s="1"/>
  <c r="N282" i="9" a="1"/>
  <c r="N282" i="9" s="1"/>
  <c r="P282" i="9" s="1" a="1"/>
  <c r="P282" i="9" s="1"/>
  <c r="N283" i="9" a="1"/>
  <c r="N283" i="9" s="1"/>
  <c r="P283" i="9" s="1" a="1"/>
  <c r="P283" i="9" s="1"/>
  <c r="N284" i="9" a="1"/>
  <c r="N284" i="9" s="1"/>
  <c r="P284" i="9" s="1" a="1"/>
  <c r="P284" i="9" s="1"/>
  <c r="N285" i="9" a="1"/>
  <c r="N285" i="9" s="1"/>
  <c r="P285" i="9" s="1" a="1"/>
  <c r="P285" i="9" s="1"/>
  <c r="N286" i="9" a="1"/>
  <c r="N286" i="9" s="1"/>
  <c r="P286" i="9" s="1" a="1"/>
  <c r="P286" i="9" s="1"/>
  <c r="N287" i="9" a="1"/>
  <c r="N287" i="9" s="1"/>
  <c r="P287" i="9" s="1" a="1"/>
  <c r="P287" i="9" s="1"/>
  <c r="N288" i="9" a="1"/>
  <c r="N288" i="9" s="1"/>
  <c r="P288" i="9" s="1" a="1"/>
  <c r="P288" i="9" s="1"/>
  <c r="N289" i="9" a="1"/>
  <c r="N289" i="9" s="1"/>
  <c r="P289" i="9" s="1" a="1"/>
  <c r="P289" i="9" s="1"/>
  <c r="N290" i="9" a="1"/>
  <c r="N290" i="9" s="1"/>
  <c r="P290" i="9" s="1" a="1"/>
  <c r="P290" i="9" s="1"/>
  <c r="N291" i="9" a="1"/>
  <c r="N291" i="9" s="1"/>
  <c r="P291" i="9" s="1" a="1"/>
  <c r="P291" i="9" s="1"/>
  <c r="N292" i="9" a="1"/>
  <c r="N292" i="9" s="1"/>
  <c r="P292" i="9" s="1" a="1"/>
  <c r="P292" i="9" s="1"/>
  <c r="N293" i="9" a="1"/>
  <c r="N293" i="9" s="1"/>
  <c r="P293" i="9" s="1" a="1"/>
  <c r="P293" i="9" s="1"/>
  <c r="N294" i="9" a="1"/>
  <c r="N294" i="9" s="1"/>
  <c r="P294" i="9" s="1" a="1"/>
  <c r="P294" i="9" s="1"/>
  <c r="N295" i="9" a="1"/>
  <c r="N295" i="9" s="1"/>
  <c r="P295" i="9" s="1" a="1"/>
  <c r="P295" i="9" s="1"/>
  <c r="N296" i="9" a="1"/>
  <c r="N296" i="9" s="1"/>
  <c r="P296" i="9" s="1" a="1"/>
  <c r="P296" i="9" s="1"/>
  <c r="N297" i="9" a="1"/>
  <c r="N297" i="9" s="1"/>
  <c r="P297" i="9" s="1" a="1"/>
  <c r="P297" i="9" s="1"/>
  <c r="N298" i="9" a="1"/>
  <c r="N298" i="9" s="1"/>
  <c r="P298" i="9" s="1" a="1"/>
  <c r="P298" i="9" s="1"/>
  <c r="N299" i="9" a="1"/>
  <c r="N299" i="9" s="1"/>
  <c r="P299" i="9" s="1" a="1"/>
  <c r="P299" i="9" s="1"/>
  <c r="N300" i="9" a="1"/>
  <c r="N300" i="9" s="1"/>
  <c r="P300" i="9" s="1" a="1"/>
  <c r="P300" i="9" s="1"/>
  <c r="N301" i="9" a="1"/>
  <c r="N301" i="9" s="1"/>
  <c r="P301" i="9" s="1" a="1"/>
  <c r="P301" i="9" s="1"/>
  <c r="N302" i="9" a="1"/>
  <c r="N302" i="9" s="1"/>
  <c r="P302" i="9" s="1" a="1"/>
  <c r="P302" i="9" s="1"/>
  <c r="N303" i="9" a="1"/>
  <c r="N303" i="9" s="1"/>
  <c r="P303" i="9" s="1" a="1"/>
  <c r="P303" i="9" s="1"/>
  <c r="N304" i="9" a="1"/>
  <c r="N304" i="9" s="1"/>
  <c r="P304" i="9" s="1" a="1"/>
  <c r="P304" i="9" s="1"/>
  <c r="N305" i="9" a="1"/>
  <c r="N305" i="9" s="1"/>
  <c r="P305" i="9" s="1" a="1"/>
  <c r="P305" i="9" s="1"/>
  <c r="N306" i="9" a="1"/>
  <c r="N306" i="9" s="1"/>
  <c r="P306" i="9" s="1" a="1"/>
  <c r="P306" i="9" s="1"/>
  <c r="N307" i="9" a="1"/>
  <c r="N307" i="9" s="1"/>
  <c r="P307" i="9" s="1" a="1"/>
  <c r="P307" i="9" s="1"/>
  <c r="N308" i="9" a="1"/>
  <c r="N308" i="9" s="1"/>
  <c r="P308" i="9" s="1" a="1"/>
  <c r="P308" i="9" s="1"/>
  <c r="N309" i="9" a="1"/>
  <c r="N309" i="9" s="1"/>
  <c r="P309" i="9" s="1" a="1"/>
  <c r="P309" i="9" s="1"/>
  <c r="N310" i="9" a="1"/>
  <c r="N310" i="9" s="1"/>
  <c r="P310" i="9" s="1" a="1"/>
  <c r="P310" i="9" s="1"/>
  <c r="N311" i="9" a="1"/>
  <c r="N311" i="9" s="1"/>
  <c r="P311" i="9" s="1" a="1"/>
  <c r="P311" i="9" s="1"/>
  <c r="N312" i="9" a="1"/>
  <c r="N312" i="9" s="1"/>
  <c r="P312" i="9" s="1" a="1"/>
  <c r="P312" i="9" s="1"/>
  <c r="N313" i="9" a="1"/>
  <c r="N313" i="9" s="1"/>
  <c r="P313" i="9" s="1" a="1"/>
  <c r="P313" i="9" s="1"/>
  <c r="N314" i="9" a="1"/>
  <c r="N314" i="9" s="1"/>
  <c r="P314" i="9" s="1" a="1"/>
  <c r="P314" i="9" s="1"/>
  <c r="N315" i="9" a="1"/>
  <c r="N315" i="9" s="1"/>
  <c r="P315" i="9" s="1" a="1"/>
  <c r="P315" i="9" s="1"/>
  <c r="N316" i="9" a="1"/>
  <c r="N316" i="9" s="1"/>
  <c r="P316" i="9" s="1" a="1"/>
  <c r="P316" i="9" s="1"/>
  <c r="N317" i="9" a="1"/>
  <c r="N317" i="9" s="1"/>
  <c r="P317" i="9" s="1" a="1"/>
  <c r="P317" i="9" s="1"/>
  <c r="N318" i="9" a="1"/>
  <c r="N318" i="9" s="1"/>
  <c r="P318" i="9" s="1" a="1"/>
  <c r="P318" i="9" s="1"/>
  <c r="N319" i="9" a="1"/>
  <c r="N319" i="9" s="1"/>
  <c r="P319" i="9" s="1" a="1"/>
  <c r="P319" i="9" s="1"/>
  <c r="N320" i="9" a="1"/>
  <c r="N320" i="9" s="1"/>
  <c r="P320" i="9" s="1" a="1"/>
  <c r="P320" i="9" s="1"/>
  <c r="N321" i="9" a="1"/>
  <c r="N321" i="9" s="1"/>
  <c r="P321" i="9" s="1" a="1"/>
  <c r="P321" i="9" s="1"/>
  <c r="N322" i="9" a="1"/>
  <c r="N322" i="9" s="1"/>
  <c r="P322" i="9" s="1" a="1"/>
  <c r="P322" i="9" s="1"/>
  <c r="N323" i="9" a="1"/>
  <c r="N323" i="9" s="1"/>
  <c r="P323" i="9" s="1" a="1"/>
  <c r="P323" i="9" s="1"/>
  <c r="N324" i="9" a="1"/>
  <c r="N324" i="9" s="1"/>
  <c r="P324" i="9" s="1" a="1"/>
  <c r="P324" i="9" s="1"/>
  <c r="N325" i="9" a="1"/>
  <c r="N325" i="9" s="1"/>
  <c r="P325" i="9" s="1" a="1"/>
  <c r="P325" i="9" s="1"/>
  <c r="N326" i="9" a="1"/>
  <c r="N326" i="9" s="1"/>
  <c r="P326" i="9" s="1" a="1"/>
  <c r="P326" i="9" s="1"/>
  <c r="N327" i="9" a="1"/>
  <c r="N327" i="9" s="1"/>
  <c r="P327" i="9" s="1" a="1"/>
  <c r="P327" i="9" s="1"/>
  <c r="N328" i="9" a="1"/>
  <c r="N328" i="9" s="1"/>
  <c r="P328" i="9" s="1" a="1"/>
  <c r="P328" i="9" s="1"/>
  <c r="N329" i="9" a="1"/>
  <c r="N329" i="9" s="1"/>
  <c r="P329" i="9" s="1" a="1"/>
  <c r="P329" i="9" s="1"/>
  <c r="N330" i="9" a="1"/>
  <c r="N330" i="9" s="1"/>
  <c r="P330" i="9" s="1" a="1"/>
  <c r="P330" i="9" s="1"/>
  <c r="N331" i="9" a="1"/>
  <c r="N331" i="9" s="1"/>
  <c r="P331" i="9" s="1" a="1"/>
  <c r="P331" i="9" s="1"/>
  <c r="N332" i="9" a="1"/>
  <c r="N332" i="9" s="1"/>
  <c r="P332" i="9" s="1" a="1"/>
  <c r="P332" i="9" s="1"/>
  <c r="N333" i="9" a="1"/>
  <c r="N333" i="9" s="1"/>
  <c r="P333" i="9" s="1" a="1"/>
  <c r="P333" i="9" s="1"/>
  <c r="N334" i="9" a="1"/>
  <c r="N334" i="9" s="1"/>
  <c r="P334" i="9" s="1" a="1"/>
  <c r="P334" i="9" s="1"/>
  <c r="N335" i="9" a="1"/>
  <c r="N335" i="9" s="1"/>
  <c r="P335" i="9" s="1" a="1"/>
  <c r="P335" i="9" s="1"/>
  <c r="N336" i="9" a="1"/>
  <c r="N336" i="9" s="1"/>
  <c r="P336" i="9" s="1" a="1"/>
  <c r="P336" i="9" s="1"/>
  <c r="N337" i="9" a="1"/>
  <c r="N337" i="9" s="1"/>
  <c r="P337" i="9" s="1" a="1"/>
  <c r="P337" i="9" s="1"/>
  <c r="N338" i="9" a="1"/>
  <c r="N338" i="9" s="1"/>
  <c r="P338" i="9" s="1" a="1"/>
  <c r="P338" i="9" s="1"/>
  <c r="N339" i="9" a="1"/>
  <c r="N339" i="9" s="1"/>
  <c r="P339" i="9" s="1" a="1"/>
  <c r="P339" i="9" s="1"/>
  <c r="N340" i="9" a="1"/>
  <c r="N340" i="9" s="1"/>
  <c r="P340" i="9" s="1" a="1"/>
  <c r="P340" i="9" s="1"/>
  <c r="N341" i="9" a="1"/>
  <c r="N341" i="9" s="1"/>
  <c r="P341" i="9" s="1" a="1"/>
  <c r="P341" i="9" s="1"/>
  <c r="N342" i="9" a="1"/>
  <c r="N342" i="9" s="1"/>
  <c r="P342" i="9" s="1" a="1"/>
  <c r="P342" i="9" s="1"/>
  <c r="N343" i="9" a="1"/>
  <c r="N343" i="9" s="1"/>
  <c r="P343" i="9" s="1" a="1"/>
  <c r="P343" i="9" s="1"/>
  <c r="N344" i="9" a="1"/>
  <c r="N344" i="9" s="1"/>
  <c r="P344" i="9" s="1" a="1"/>
  <c r="P344" i="9" s="1"/>
  <c r="N345" i="9" a="1"/>
  <c r="N345" i="9" s="1"/>
  <c r="P345" i="9" s="1" a="1"/>
  <c r="P345" i="9" s="1"/>
  <c r="N346" i="9" a="1"/>
  <c r="N346" i="9" s="1"/>
  <c r="P346" i="9" s="1" a="1"/>
  <c r="P346" i="9" s="1"/>
  <c r="N347" i="9" a="1"/>
  <c r="N347" i="9" s="1"/>
  <c r="P347" i="9" s="1" a="1"/>
  <c r="P347" i="9" s="1"/>
  <c r="N348" i="9" a="1"/>
  <c r="N348" i="9" s="1"/>
  <c r="P348" i="9" s="1" a="1"/>
  <c r="P348" i="9" s="1"/>
  <c r="N349" i="9" a="1"/>
  <c r="N349" i="9" s="1"/>
  <c r="P349" i="9" s="1" a="1"/>
  <c r="P349" i="9" s="1"/>
  <c r="N350" i="9" a="1"/>
  <c r="N350" i="9" s="1"/>
  <c r="P350" i="9" s="1" a="1"/>
  <c r="P350" i="9" s="1"/>
  <c r="N351" i="9" a="1"/>
  <c r="N351" i="9" s="1"/>
  <c r="P351" i="9" s="1" a="1"/>
  <c r="P351" i="9" s="1"/>
  <c r="N352" i="9" a="1"/>
  <c r="N352" i="9" s="1"/>
  <c r="P352" i="9" s="1" a="1"/>
  <c r="P352" i="9" s="1"/>
  <c r="N353" i="9" a="1"/>
  <c r="N353" i="9" s="1"/>
  <c r="P353" i="9" s="1" a="1"/>
  <c r="P353" i="9" s="1"/>
  <c r="N354" i="9" a="1"/>
  <c r="N354" i="9" s="1"/>
  <c r="P354" i="9" s="1" a="1"/>
  <c r="P354" i="9" s="1"/>
  <c r="N355" i="9" a="1"/>
  <c r="N355" i="9" s="1"/>
  <c r="P355" i="9" s="1" a="1"/>
  <c r="P355" i="9" s="1"/>
  <c r="N356" i="9" a="1"/>
  <c r="N356" i="9" s="1"/>
  <c r="P356" i="9" s="1" a="1"/>
  <c r="P356" i="9" s="1"/>
  <c r="N357" i="9" a="1"/>
  <c r="N357" i="9" s="1"/>
  <c r="P357" i="9" s="1" a="1"/>
  <c r="P357" i="9" s="1"/>
  <c r="N358" i="9" a="1"/>
  <c r="N358" i="9" s="1"/>
  <c r="P358" i="9" s="1" a="1"/>
  <c r="P358" i="9" s="1"/>
  <c r="N359" i="9" a="1"/>
  <c r="N359" i="9" s="1"/>
  <c r="P359" i="9" s="1" a="1"/>
  <c r="P359" i="9" s="1"/>
  <c r="N360" i="9" a="1"/>
  <c r="N360" i="9" s="1"/>
  <c r="P360" i="9" s="1" a="1"/>
  <c r="P360" i="9" s="1"/>
  <c r="N361" i="9" a="1"/>
  <c r="N361" i="9" s="1"/>
  <c r="P361" i="9" s="1" a="1"/>
  <c r="P361" i="9" s="1"/>
  <c r="N362" i="9" a="1"/>
  <c r="N362" i="9" s="1"/>
  <c r="P362" i="9" s="1" a="1"/>
  <c r="P362" i="9" s="1"/>
  <c r="N363" i="9" a="1"/>
  <c r="N363" i="9" s="1"/>
  <c r="P363" i="9" s="1" a="1"/>
  <c r="P363" i="9" s="1"/>
  <c r="N364" i="9" a="1"/>
  <c r="N364" i="9" s="1"/>
  <c r="P364" i="9" s="1" a="1"/>
  <c r="P364" i="9" s="1"/>
  <c r="N365" i="9" a="1"/>
  <c r="N365" i="9" s="1"/>
  <c r="P365" i="9" s="1" a="1"/>
  <c r="P365" i="9" s="1"/>
  <c r="N366" i="9" a="1"/>
  <c r="N366" i="9" s="1"/>
  <c r="P366" i="9" s="1" a="1"/>
  <c r="P366" i="9" s="1"/>
  <c r="N367" i="9" a="1"/>
  <c r="N367" i="9" s="1"/>
  <c r="P367" i="9" s="1" a="1"/>
  <c r="P367" i="9" s="1"/>
  <c r="N368" i="9" a="1"/>
  <c r="N368" i="9" s="1"/>
  <c r="P368" i="9" s="1" a="1"/>
  <c r="P368" i="9" s="1"/>
  <c r="N369" i="9" a="1"/>
  <c r="N369" i="9" s="1"/>
  <c r="P369" i="9" s="1" a="1"/>
  <c r="P369" i="9" s="1"/>
  <c r="N370" i="9" a="1"/>
  <c r="N370" i="9" s="1"/>
  <c r="P370" i="9" s="1" a="1"/>
  <c r="P370" i="9" s="1"/>
  <c r="N371" i="9" a="1"/>
  <c r="N371" i="9" s="1"/>
  <c r="P371" i="9" s="1" a="1"/>
  <c r="P371" i="9" s="1"/>
  <c r="N372" i="9" a="1"/>
  <c r="N372" i="9" s="1"/>
  <c r="P372" i="9" s="1" a="1"/>
  <c r="P372" i="9" s="1"/>
  <c r="N373" i="9" a="1"/>
  <c r="N373" i="9" s="1"/>
  <c r="P373" i="9" s="1" a="1"/>
  <c r="P373" i="9" s="1"/>
  <c r="N374" i="9" a="1"/>
  <c r="N374" i="9" s="1"/>
  <c r="P374" i="9" s="1" a="1"/>
  <c r="P374" i="9" s="1"/>
  <c r="N375" i="9" a="1"/>
  <c r="N375" i="9" s="1"/>
  <c r="P375" i="9" s="1" a="1"/>
  <c r="P375" i="9" s="1"/>
  <c r="N376" i="9" a="1"/>
  <c r="N376" i="9" s="1"/>
  <c r="P376" i="9" s="1" a="1"/>
  <c r="P376" i="9" s="1"/>
  <c r="N377" i="9" a="1"/>
  <c r="N377" i="9" s="1"/>
  <c r="P377" i="9" s="1" a="1"/>
  <c r="P377" i="9" s="1"/>
  <c r="N378" i="9" a="1"/>
  <c r="N378" i="9" s="1"/>
  <c r="P378" i="9" s="1" a="1"/>
  <c r="P378" i="9" s="1"/>
  <c r="N379" i="9" a="1"/>
  <c r="N379" i="9" s="1"/>
  <c r="P379" i="9" s="1" a="1"/>
  <c r="P379" i="9" s="1"/>
  <c r="N380" i="9" a="1"/>
  <c r="N380" i="9" s="1"/>
  <c r="P380" i="9" s="1" a="1"/>
  <c r="P380" i="9" s="1"/>
  <c r="N381" i="9" a="1"/>
  <c r="N381" i="9" s="1"/>
  <c r="P381" i="9" s="1" a="1"/>
  <c r="P381" i="9" s="1"/>
  <c r="N382" i="9" a="1"/>
  <c r="N382" i="9" s="1"/>
  <c r="P382" i="9" s="1" a="1"/>
  <c r="P382" i="9" s="1"/>
  <c r="N383" i="9" a="1"/>
  <c r="N383" i="9" s="1"/>
  <c r="P383" i="9" s="1" a="1"/>
  <c r="P383" i="9" s="1"/>
  <c r="N384" i="9" a="1"/>
  <c r="N384" i="9" s="1"/>
  <c r="P384" i="9" s="1" a="1"/>
  <c r="P384" i="9" s="1"/>
  <c r="N385" i="9" a="1"/>
  <c r="N385" i="9" s="1"/>
  <c r="P385" i="9" s="1" a="1"/>
  <c r="P385" i="9" s="1"/>
  <c r="N386" i="9" a="1"/>
  <c r="N386" i="9" s="1"/>
  <c r="P386" i="9" s="1" a="1"/>
  <c r="P386" i="9" s="1"/>
  <c r="N387" i="9" a="1"/>
  <c r="N387" i="9" s="1"/>
  <c r="P387" i="9" s="1" a="1"/>
  <c r="P387" i="9" s="1"/>
  <c r="N388" i="9" a="1"/>
  <c r="N388" i="9" s="1"/>
  <c r="P388" i="9" s="1" a="1"/>
  <c r="P388" i="9" s="1"/>
  <c r="N389" i="9" a="1"/>
  <c r="N389" i="9" s="1"/>
  <c r="P389" i="9" s="1" a="1"/>
  <c r="P389" i="9" s="1"/>
  <c r="N390" i="9" a="1"/>
  <c r="N390" i="9" s="1"/>
  <c r="P390" i="9" s="1" a="1"/>
  <c r="P390" i="9" s="1"/>
  <c r="N391" i="9" a="1"/>
  <c r="N391" i="9" s="1"/>
  <c r="P391" i="9" s="1" a="1"/>
  <c r="P391" i="9" s="1"/>
  <c r="N392" i="9" a="1"/>
  <c r="N392" i="9" s="1"/>
  <c r="P392" i="9" s="1" a="1"/>
  <c r="P392" i="9" s="1"/>
  <c r="N393" i="9" a="1"/>
  <c r="N393" i="9" s="1"/>
  <c r="P393" i="9" s="1" a="1"/>
  <c r="P393" i="9" s="1"/>
  <c r="N394" i="9" a="1"/>
  <c r="N394" i="9" s="1"/>
  <c r="P394" i="9" s="1" a="1"/>
  <c r="P394" i="9" s="1"/>
  <c r="N395" i="9" a="1"/>
  <c r="N395" i="9" s="1"/>
  <c r="P395" i="9" s="1" a="1"/>
  <c r="P395" i="9" s="1"/>
  <c r="N396" i="9" a="1"/>
  <c r="N396" i="9" s="1"/>
  <c r="P396" i="9" s="1" a="1"/>
  <c r="P396" i="9" s="1"/>
  <c r="N397" i="9" a="1"/>
  <c r="N397" i="9" s="1"/>
  <c r="P397" i="9" s="1" a="1"/>
  <c r="P397" i="9" s="1"/>
  <c r="N398" i="9" a="1"/>
  <c r="N398" i="9" s="1"/>
  <c r="P398" i="9" s="1" a="1"/>
  <c r="P398" i="9" s="1"/>
  <c r="N399" i="9" a="1"/>
  <c r="N399" i="9" s="1"/>
  <c r="P399" i="9" s="1" a="1"/>
  <c r="P399" i="9" s="1"/>
  <c r="N400" i="9" a="1"/>
  <c r="N400" i="9" s="1"/>
  <c r="P400" i="9" s="1" a="1"/>
  <c r="P400" i="9" s="1"/>
  <c r="N401" i="9" a="1"/>
  <c r="N401" i="9" s="1"/>
  <c r="P401" i="9" s="1" a="1"/>
  <c r="P401" i="9" s="1"/>
  <c r="N402" i="9" a="1"/>
  <c r="N402" i="9" s="1"/>
  <c r="P402" i="9" s="1" a="1"/>
  <c r="P402" i="9" s="1"/>
  <c r="N403" i="9" a="1"/>
  <c r="N403" i="9" s="1"/>
  <c r="P403" i="9" s="1" a="1"/>
  <c r="P403" i="9" s="1"/>
  <c r="N404" i="9" a="1"/>
  <c r="N404" i="9" s="1"/>
  <c r="P404" i="9" s="1" a="1"/>
  <c r="P404" i="9" s="1"/>
  <c r="N405" i="9" a="1"/>
  <c r="N405" i="9" s="1"/>
  <c r="P405" i="9" s="1" a="1"/>
  <c r="P405" i="9" s="1"/>
  <c r="N406" i="9" a="1"/>
  <c r="N406" i="9" s="1"/>
  <c r="P406" i="9" s="1" a="1"/>
  <c r="P406" i="9" s="1"/>
  <c r="N407" i="9" a="1"/>
  <c r="N407" i="9" s="1"/>
  <c r="P407" i="9" s="1" a="1"/>
  <c r="P407" i="9" s="1"/>
  <c r="N408" i="9" a="1"/>
  <c r="N408" i="9" s="1"/>
  <c r="P408" i="9" s="1" a="1"/>
  <c r="P408" i="9" s="1"/>
  <c r="N409" i="9" a="1"/>
  <c r="N409" i="9" s="1"/>
  <c r="P409" i="9" s="1" a="1"/>
  <c r="P409" i="9" s="1"/>
  <c r="N410" i="9" a="1"/>
  <c r="N410" i="9" s="1"/>
  <c r="P410" i="9" s="1" a="1"/>
  <c r="P410" i="9" s="1"/>
  <c r="N411" i="9" a="1"/>
  <c r="N411" i="9" s="1"/>
  <c r="P411" i="9" s="1" a="1"/>
  <c r="P411" i="9" s="1"/>
  <c r="N412" i="9" a="1"/>
  <c r="N412" i="9" s="1"/>
  <c r="P412" i="9" s="1" a="1"/>
  <c r="P412" i="9" s="1"/>
  <c r="N413" i="9" a="1"/>
  <c r="N413" i="9" s="1"/>
  <c r="P413" i="9" s="1" a="1"/>
  <c r="P413" i="9" s="1"/>
  <c r="N414" i="9" a="1"/>
  <c r="N414" i="9" s="1"/>
  <c r="P414" i="9" s="1" a="1"/>
  <c r="P414" i="9" s="1"/>
  <c r="N415" i="9" a="1"/>
  <c r="N415" i="9" s="1"/>
  <c r="P415" i="9" s="1" a="1"/>
  <c r="P415" i="9" s="1"/>
  <c r="N416" i="9" a="1"/>
  <c r="N416" i="9" s="1"/>
  <c r="P416" i="9" s="1" a="1"/>
  <c r="P416" i="9" s="1"/>
  <c r="N417" i="9" a="1"/>
  <c r="N417" i="9" s="1"/>
  <c r="P417" i="9" s="1" a="1"/>
  <c r="P417" i="9" s="1"/>
  <c r="N418" i="9" a="1"/>
  <c r="N418" i="9" s="1"/>
  <c r="P418" i="9" s="1" a="1"/>
  <c r="P418" i="9" s="1"/>
  <c r="N419" i="9" a="1"/>
  <c r="N419" i="9" s="1"/>
  <c r="P419" i="9" s="1" a="1"/>
  <c r="P419" i="9" s="1"/>
  <c r="N420" i="9" a="1"/>
  <c r="N420" i="9" s="1"/>
  <c r="P420" i="9" s="1" a="1"/>
  <c r="P420" i="9" s="1"/>
  <c r="N421" i="9" a="1"/>
  <c r="N421" i="9" s="1"/>
  <c r="P421" i="9" s="1" a="1"/>
  <c r="P421" i="9" s="1"/>
  <c r="N422" i="9" a="1"/>
  <c r="N422" i="9" s="1"/>
  <c r="P422" i="9" s="1" a="1"/>
  <c r="P422" i="9" s="1"/>
  <c r="N423" i="9" a="1"/>
  <c r="N423" i="9" s="1"/>
  <c r="P423" i="9" s="1" a="1"/>
  <c r="P423" i="9" s="1"/>
  <c r="N424" i="9" a="1"/>
  <c r="N424" i="9" s="1"/>
  <c r="P424" i="9" s="1" a="1"/>
  <c r="P424" i="9" s="1"/>
  <c r="N425" i="9" a="1"/>
  <c r="N425" i="9" s="1"/>
  <c r="P425" i="9" s="1" a="1"/>
  <c r="P425" i="9" s="1"/>
  <c r="N426" i="9" a="1"/>
  <c r="N426" i="9" s="1"/>
  <c r="P426" i="9" s="1" a="1"/>
  <c r="P426" i="9" s="1"/>
  <c r="N427" i="9" a="1"/>
  <c r="N427" i="9" s="1"/>
  <c r="P427" i="9" s="1" a="1"/>
  <c r="P427" i="9" s="1"/>
  <c r="N428" i="9" a="1"/>
  <c r="N428" i="9" s="1"/>
  <c r="P428" i="9" s="1" a="1"/>
  <c r="P428" i="9" s="1"/>
  <c r="N429" i="9" a="1"/>
  <c r="N429" i="9" s="1"/>
  <c r="P429" i="9" s="1" a="1"/>
  <c r="P429" i="9" s="1"/>
  <c r="N430" i="9" a="1"/>
  <c r="N430" i="9" s="1"/>
  <c r="P430" i="9" s="1" a="1"/>
  <c r="P430" i="9" s="1"/>
  <c r="N431" i="9" a="1"/>
  <c r="N431" i="9" s="1"/>
  <c r="P431" i="9" s="1" a="1"/>
  <c r="P431" i="9" s="1"/>
  <c r="N432" i="9" a="1"/>
  <c r="N432" i="9" s="1"/>
  <c r="P432" i="9" s="1" a="1"/>
  <c r="P432" i="9" s="1"/>
  <c r="N433" i="9" a="1"/>
  <c r="N433" i="9" s="1"/>
  <c r="P433" i="9" s="1" a="1"/>
  <c r="P433" i="9" s="1"/>
  <c r="N434" i="9" a="1"/>
  <c r="N434" i="9" s="1"/>
  <c r="P434" i="9" s="1" a="1"/>
  <c r="P434" i="9" s="1"/>
  <c r="N435" i="9" a="1"/>
  <c r="N435" i="9" s="1"/>
  <c r="P435" i="9" s="1" a="1"/>
  <c r="P435" i="9" s="1"/>
  <c r="N436" i="9" a="1"/>
  <c r="N436" i="9" s="1"/>
  <c r="P436" i="9" s="1" a="1"/>
  <c r="P436" i="9" s="1"/>
  <c r="N437" i="9" a="1"/>
  <c r="N437" i="9" s="1"/>
  <c r="P437" i="9" s="1" a="1"/>
  <c r="P437" i="9" s="1"/>
  <c r="N438" i="9" a="1"/>
  <c r="N438" i="9" s="1"/>
  <c r="P438" i="9" s="1" a="1"/>
  <c r="P438" i="9" s="1"/>
  <c r="N439" i="9" a="1"/>
  <c r="N439" i="9" s="1"/>
  <c r="P439" i="9" s="1" a="1"/>
  <c r="P439" i="9" s="1"/>
  <c r="N440" i="9" a="1"/>
  <c r="N440" i="9" s="1"/>
  <c r="P440" i="9" s="1" a="1"/>
  <c r="P440" i="9" s="1"/>
  <c r="N441" i="9" a="1"/>
  <c r="N441" i="9" s="1"/>
  <c r="P441" i="9" s="1" a="1"/>
  <c r="P441" i="9" s="1"/>
  <c r="N442" i="9" a="1"/>
  <c r="N442" i="9" s="1"/>
  <c r="P442" i="9" s="1" a="1"/>
  <c r="P442" i="9" s="1"/>
  <c r="N443" i="9" a="1"/>
  <c r="N443" i="9" s="1"/>
  <c r="P443" i="9" s="1" a="1"/>
  <c r="P443" i="9" s="1"/>
  <c r="N444" i="9" a="1"/>
  <c r="N444" i="9" s="1"/>
  <c r="P444" i="9" s="1" a="1"/>
  <c r="P444" i="9" s="1"/>
  <c r="N445" i="9" a="1"/>
  <c r="N445" i="9" s="1"/>
  <c r="P445" i="9" s="1" a="1"/>
  <c r="P445" i="9" s="1"/>
  <c r="N446" i="9" a="1"/>
  <c r="N446" i="9" s="1"/>
  <c r="P446" i="9" s="1" a="1"/>
  <c r="P446" i="9" s="1"/>
  <c r="N447" i="9" a="1"/>
  <c r="N447" i="9" s="1"/>
  <c r="P447" i="9" s="1" a="1"/>
  <c r="P447" i="9" s="1"/>
  <c r="N448" i="9" a="1"/>
  <c r="N448" i="9" s="1"/>
  <c r="P448" i="9" s="1" a="1"/>
  <c r="P448" i="9" s="1"/>
  <c r="N449" i="9" a="1"/>
  <c r="N449" i="9" s="1"/>
  <c r="P449" i="9" s="1" a="1"/>
  <c r="P449" i="9" s="1"/>
  <c r="N450" i="9" a="1"/>
  <c r="N450" i="9" s="1"/>
  <c r="P450" i="9" s="1" a="1"/>
  <c r="P450" i="9" s="1"/>
  <c r="N451" i="9" a="1"/>
  <c r="N451" i="9" s="1"/>
  <c r="P451" i="9" s="1" a="1"/>
  <c r="P451" i="9" s="1"/>
  <c r="N452" i="9" a="1"/>
  <c r="N452" i="9" s="1"/>
  <c r="P452" i="9" s="1" a="1"/>
  <c r="P452" i="9" s="1"/>
  <c r="N453" i="9" a="1"/>
  <c r="N453" i="9" s="1"/>
  <c r="P453" i="9" s="1" a="1"/>
  <c r="P453" i="9" s="1"/>
  <c r="N454" i="9" a="1"/>
  <c r="N454" i="9" s="1"/>
  <c r="P454" i="9" s="1" a="1"/>
  <c r="P454" i="9" s="1"/>
  <c r="N455" i="9" a="1"/>
  <c r="N455" i="9" s="1"/>
  <c r="P455" i="9" s="1" a="1"/>
  <c r="P455" i="9" s="1"/>
  <c r="N456" i="9" a="1"/>
  <c r="N456" i="9" s="1"/>
  <c r="P456" i="9" s="1" a="1"/>
  <c r="P456" i="9" s="1"/>
  <c r="N457" i="9" a="1"/>
  <c r="N457" i="9" s="1"/>
  <c r="P457" i="9" s="1" a="1"/>
  <c r="P457" i="9" s="1"/>
  <c r="N458" i="9" a="1"/>
  <c r="N458" i="9" s="1"/>
  <c r="P458" i="9" s="1" a="1"/>
  <c r="P458" i="9" s="1"/>
  <c r="N459" i="9" a="1"/>
  <c r="N459" i="9" s="1"/>
  <c r="P459" i="9" s="1" a="1"/>
  <c r="P459" i="9" s="1"/>
  <c r="N460" i="9" a="1"/>
  <c r="N460" i="9" s="1"/>
  <c r="P460" i="9" s="1" a="1"/>
  <c r="P460" i="9" s="1"/>
  <c r="N461" i="9" a="1"/>
  <c r="N461" i="9" s="1"/>
  <c r="P461" i="9" s="1" a="1"/>
  <c r="P461" i="9" s="1"/>
  <c r="N462" i="9" a="1"/>
  <c r="N462" i="9" s="1"/>
  <c r="P462" i="9" s="1" a="1"/>
  <c r="P462" i="9" s="1"/>
  <c r="N463" i="9" a="1"/>
  <c r="N463" i="9" s="1"/>
  <c r="P463" i="9" s="1" a="1"/>
  <c r="P463" i="9" s="1"/>
  <c r="N464" i="9" a="1"/>
  <c r="N464" i="9" s="1"/>
  <c r="P464" i="9" s="1" a="1"/>
  <c r="P464" i="9" s="1"/>
  <c r="N465" i="9" a="1"/>
  <c r="N465" i="9" s="1"/>
  <c r="P465" i="9" s="1" a="1"/>
  <c r="P465" i="9" s="1"/>
  <c r="N466" i="9" a="1"/>
  <c r="N466" i="9" s="1"/>
  <c r="P466" i="9" s="1" a="1"/>
  <c r="P466" i="9" s="1"/>
  <c r="N467" i="9" a="1"/>
  <c r="N467" i="9" s="1"/>
  <c r="P467" i="9" s="1" a="1"/>
  <c r="P467" i="9" s="1"/>
  <c r="N468" i="9" a="1"/>
  <c r="N468" i="9" s="1"/>
  <c r="P468" i="9" s="1" a="1"/>
  <c r="P468" i="9" s="1"/>
  <c r="N469" i="9" a="1"/>
  <c r="N469" i="9" s="1"/>
  <c r="P469" i="9" s="1" a="1"/>
  <c r="P469" i="9" s="1"/>
  <c r="N470" i="9" a="1"/>
  <c r="N470" i="9" s="1"/>
  <c r="P470" i="9" s="1" a="1"/>
  <c r="P470" i="9" s="1"/>
  <c r="N471" i="9" a="1"/>
  <c r="N471" i="9" s="1"/>
  <c r="P471" i="9" s="1" a="1"/>
  <c r="P471" i="9" s="1"/>
  <c r="N472" i="9" a="1"/>
  <c r="N472" i="9" s="1"/>
  <c r="P472" i="9" s="1" a="1"/>
  <c r="P472" i="9" s="1"/>
  <c r="N473" i="9" a="1"/>
  <c r="N473" i="9" s="1"/>
  <c r="P473" i="9" s="1" a="1"/>
  <c r="P473" i="9" s="1"/>
  <c r="N474" i="9" a="1"/>
  <c r="N474" i="9" s="1"/>
  <c r="P474" i="9" s="1" a="1"/>
  <c r="P474" i="9" s="1"/>
  <c r="N475" i="9" a="1"/>
  <c r="N475" i="9" s="1"/>
  <c r="P475" i="9" s="1" a="1"/>
  <c r="P475" i="9" s="1"/>
  <c r="N476" i="9" a="1"/>
  <c r="N476" i="9" s="1"/>
  <c r="P476" i="9" s="1" a="1"/>
  <c r="P476" i="9" s="1"/>
  <c r="N477" i="9" a="1"/>
  <c r="N477" i="9" s="1"/>
  <c r="P477" i="9" s="1" a="1"/>
  <c r="P477" i="9" s="1"/>
  <c r="N478" i="9" a="1"/>
  <c r="N478" i="9" s="1"/>
  <c r="P478" i="9" s="1" a="1"/>
  <c r="P478" i="9" s="1"/>
  <c r="N479" i="9" a="1"/>
  <c r="N479" i="9" s="1"/>
  <c r="P479" i="9" s="1" a="1"/>
  <c r="P479" i="9" s="1"/>
  <c r="N480" i="9" a="1"/>
  <c r="N480" i="9" s="1"/>
  <c r="P480" i="9" s="1" a="1"/>
  <c r="P480" i="9" s="1"/>
  <c r="N481" i="9" a="1"/>
  <c r="N481" i="9" s="1"/>
  <c r="P481" i="9" s="1" a="1"/>
  <c r="P481" i="9" s="1"/>
  <c r="N482" i="9" a="1"/>
  <c r="N482" i="9" s="1"/>
  <c r="P482" i="9" s="1" a="1"/>
  <c r="P482" i="9" s="1"/>
  <c r="N483" i="9" a="1"/>
  <c r="N483" i="9" s="1"/>
  <c r="P483" i="9" s="1" a="1"/>
  <c r="P483" i="9" s="1"/>
  <c r="N484" i="9" a="1"/>
  <c r="N484" i="9" s="1"/>
  <c r="P484" i="9" s="1" a="1"/>
  <c r="P484" i="9" s="1"/>
  <c r="N485" i="9" a="1"/>
  <c r="N485" i="9" s="1"/>
  <c r="P485" i="9" s="1" a="1"/>
  <c r="P485" i="9" s="1"/>
  <c r="N486" i="9" a="1"/>
  <c r="N486" i="9" s="1"/>
  <c r="P486" i="9" s="1" a="1"/>
  <c r="P486" i="9" s="1"/>
  <c r="N487" i="9" a="1"/>
  <c r="N487" i="9" s="1"/>
  <c r="P487" i="9" s="1" a="1"/>
  <c r="P487" i="9" s="1"/>
  <c r="N488" i="9" a="1"/>
  <c r="N488" i="9" s="1"/>
  <c r="P488" i="9" s="1" a="1"/>
  <c r="P488" i="9" s="1"/>
  <c r="N489" i="9" a="1"/>
  <c r="N489" i="9" s="1"/>
  <c r="P489" i="9" s="1" a="1"/>
  <c r="P489" i="9" s="1"/>
  <c r="N490" i="9" a="1"/>
  <c r="N490" i="9" s="1"/>
  <c r="P490" i="9" s="1" a="1"/>
  <c r="P490" i="9" s="1"/>
  <c r="N491" i="9" a="1"/>
  <c r="N491" i="9" s="1"/>
  <c r="P491" i="9" s="1" a="1"/>
  <c r="P491" i="9" s="1"/>
  <c r="N492" i="9" a="1"/>
  <c r="N492" i="9" s="1"/>
  <c r="P492" i="9" s="1" a="1"/>
  <c r="P492" i="9" s="1"/>
  <c r="N493" i="9" a="1"/>
  <c r="N493" i="9" s="1"/>
  <c r="P493" i="9" s="1" a="1"/>
  <c r="P493" i="9" s="1"/>
  <c r="N494" i="9" a="1"/>
  <c r="N494" i="9" s="1"/>
  <c r="P494" i="9" s="1" a="1"/>
  <c r="P494" i="9" s="1"/>
  <c r="N495" i="9" a="1"/>
  <c r="N495" i="9" s="1"/>
  <c r="P495" i="9" s="1" a="1"/>
  <c r="P495" i="9" s="1"/>
  <c r="N496" i="9" a="1"/>
  <c r="N496" i="9" s="1"/>
  <c r="P496" i="9" s="1" a="1"/>
  <c r="P496" i="9" s="1"/>
  <c r="N497" i="9" a="1"/>
  <c r="N497" i="9" s="1"/>
  <c r="P497" i="9" s="1" a="1"/>
  <c r="P497" i="9" s="1"/>
  <c r="N498" i="9" a="1"/>
  <c r="N498" i="9" s="1"/>
  <c r="P498" i="9" s="1" a="1"/>
  <c r="P498" i="9" s="1"/>
  <c r="N499" i="9" a="1"/>
  <c r="N499" i="9" s="1"/>
  <c r="P499" i="9" s="1" a="1"/>
  <c r="P499" i="9" s="1"/>
  <c r="N500" i="9" a="1"/>
  <c r="N500" i="9" s="1"/>
  <c r="P500" i="9" s="1" a="1"/>
  <c r="P500" i="9" s="1"/>
  <c r="N501" i="9" a="1"/>
  <c r="N501" i="9" s="1"/>
  <c r="P501" i="9" s="1" a="1"/>
  <c r="P501" i="9" s="1"/>
  <c r="N502" i="9" a="1"/>
  <c r="N502" i="9" s="1"/>
  <c r="P502" i="9" s="1" a="1"/>
  <c r="P502" i="9" s="1"/>
  <c r="N503" i="9" a="1"/>
  <c r="N503" i="9" s="1"/>
  <c r="P503" i="9" s="1" a="1"/>
  <c r="P503" i="9" s="1"/>
  <c r="N504" i="9" a="1"/>
  <c r="N504" i="9" s="1"/>
  <c r="P504" i="9" s="1" a="1"/>
  <c r="P504" i="9" s="1"/>
  <c r="N505" i="9" a="1"/>
  <c r="N505" i="9" s="1"/>
  <c r="P505" i="9" s="1" a="1"/>
  <c r="P505" i="9" s="1"/>
  <c r="N506" i="9" a="1"/>
  <c r="N506" i="9" s="1"/>
  <c r="P506" i="9" s="1" a="1"/>
  <c r="P506" i="9" s="1"/>
  <c r="N507" i="9" a="1"/>
  <c r="N507" i="9" s="1"/>
  <c r="P507" i="9" s="1" a="1"/>
  <c r="P507" i="9" s="1"/>
  <c r="N508" i="9" a="1"/>
  <c r="N508" i="9" s="1"/>
  <c r="P508" i="9" s="1" a="1"/>
  <c r="P508" i="9" s="1"/>
  <c r="N509" i="9" a="1"/>
  <c r="N509" i="9" s="1"/>
  <c r="P509" i="9" s="1" a="1"/>
  <c r="P509" i="9" s="1"/>
  <c r="N510" i="9" a="1"/>
  <c r="N510" i="9" s="1"/>
  <c r="P510" i="9" s="1" a="1"/>
  <c r="P510" i="9" s="1"/>
  <c r="N511" i="9" a="1"/>
  <c r="N511" i="9" s="1"/>
  <c r="P511" i="9" s="1" a="1"/>
  <c r="P511" i="9" s="1"/>
  <c r="N512" i="9" a="1"/>
  <c r="N512" i="9" s="1"/>
  <c r="P512" i="9" s="1" a="1"/>
  <c r="P512" i="9" s="1"/>
  <c r="N513" i="9" a="1"/>
  <c r="N513" i="9" s="1"/>
  <c r="P513" i="9" s="1" a="1"/>
  <c r="P513" i="9" s="1"/>
  <c r="N514" i="9" a="1"/>
  <c r="N514" i="9" s="1"/>
  <c r="P514" i="9" s="1" a="1"/>
  <c r="P514" i="9" s="1"/>
  <c r="N515" i="9" a="1"/>
  <c r="N515" i="9" s="1"/>
  <c r="P515" i="9" s="1" a="1"/>
  <c r="P515" i="9" s="1"/>
  <c r="N516" i="9" a="1"/>
  <c r="N516" i="9" s="1"/>
  <c r="P516" i="9" s="1" a="1"/>
  <c r="P516" i="9" s="1"/>
  <c r="N517" i="9" a="1"/>
  <c r="N517" i="9" s="1"/>
  <c r="P517" i="9" s="1" a="1"/>
  <c r="P517" i="9" s="1"/>
  <c r="N518" i="9" a="1"/>
  <c r="N518" i="9" s="1"/>
  <c r="P518" i="9" s="1" a="1"/>
  <c r="P518" i="9" s="1"/>
  <c r="N519" i="9" a="1"/>
  <c r="N519" i="9" s="1"/>
  <c r="P519" i="9" s="1" a="1"/>
  <c r="P519" i="9" s="1"/>
  <c r="N520" i="9" a="1"/>
  <c r="N520" i="9" s="1"/>
  <c r="P520" i="9" s="1" a="1"/>
  <c r="P520" i="9" s="1"/>
  <c r="N521" i="9" a="1"/>
  <c r="N521" i="9" s="1"/>
  <c r="P521" i="9" s="1" a="1"/>
  <c r="P521" i="9" s="1"/>
  <c r="N522" i="9" a="1"/>
  <c r="N522" i="9" s="1"/>
  <c r="P522" i="9" s="1" a="1"/>
  <c r="P522" i="9" s="1"/>
  <c r="N523" i="9" a="1"/>
  <c r="N523" i="9" s="1"/>
  <c r="P523" i="9" s="1" a="1"/>
  <c r="P523" i="9" s="1"/>
  <c r="N524" i="9" a="1"/>
  <c r="N524" i="9" s="1"/>
  <c r="P524" i="9" s="1" a="1"/>
  <c r="P524" i="9" s="1"/>
  <c r="N525" i="9" a="1"/>
  <c r="N525" i="9" s="1"/>
  <c r="P525" i="9" s="1" a="1"/>
  <c r="P525" i="9" s="1"/>
  <c r="N526" i="9" a="1"/>
  <c r="N526" i="9" s="1"/>
  <c r="P526" i="9" s="1" a="1"/>
  <c r="P526" i="9" s="1"/>
  <c r="N527" i="9" a="1"/>
  <c r="N527" i="9" s="1"/>
  <c r="P527" i="9" s="1" a="1"/>
  <c r="P527" i="9" s="1"/>
  <c r="N528" i="9" a="1"/>
  <c r="N528" i="9" s="1"/>
  <c r="P528" i="9" s="1" a="1"/>
  <c r="P528" i="9" s="1"/>
  <c r="N529" i="9" a="1"/>
  <c r="N529" i="9" s="1"/>
  <c r="P529" i="9" s="1" a="1"/>
  <c r="P529" i="9" s="1"/>
  <c r="N530" i="9" a="1"/>
  <c r="N530" i="9" s="1"/>
  <c r="P530" i="9" s="1" a="1"/>
  <c r="P530" i="9" s="1"/>
  <c r="N531" i="9" a="1"/>
  <c r="N531" i="9" s="1"/>
  <c r="P531" i="9" s="1" a="1"/>
  <c r="P531" i="9" s="1"/>
  <c r="N532" i="9" a="1"/>
  <c r="N532" i="9" s="1"/>
  <c r="P532" i="9" s="1" a="1"/>
  <c r="P532" i="9" s="1"/>
  <c r="N533" i="9" a="1"/>
  <c r="N533" i="9" s="1"/>
  <c r="P533" i="9" s="1" a="1"/>
  <c r="P533" i="9" s="1"/>
  <c r="N534" i="9" a="1"/>
  <c r="N534" i="9" s="1"/>
  <c r="P534" i="9" s="1" a="1"/>
  <c r="P534" i="9" s="1"/>
  <c r="N535" i="9" a="1"/>
  <c r="N535" i="9" s="1"/>
  <c r="P535" i="9" s="1" a="1"/>
  <c r="P535" i="9" s="1"/>
  <c r="N536" i="9" a="1"/>
  <c r="N536" i="9" s="1"/>
  <c r="P536" i="9" s="1" a="1"/>
  <c r="P536" i="9" s="1"/>
  <c r="N537" i="9" a="1"/>
  <c r="N537" i="9" s="1"/>
  <c r="P537" i="9" s="1" a="1"/>
  <c r="P537" i="9" s="1"/>
  <c r="N538" i="9" a="1"/>
  <c r="N538" i="9" s="1"/>
  <c r="P538" i="9" s="1" a="1"/>
  <c r="P538" i="9" s="1"/>
  <c r="N539" i="9" a="1"/>
  <c r="N539" i="9" s="1"/>
  <c r="P539" i="9" s="1" a="1"/>
  <c r="P539" i="9" s="1"/>
  <c r="N540" i="9" a="1"/>
  <c r="N540" i="9" s="1"/>
  <c r="P540" i="9" s="1" a="1"/>
  <c r="P540" i="9" s="1"/>
  <c r="N541" i="9" a="1"/>
  <c r="N541" i="9" s="1"/>
  <c r="P541" i="9" s="1" a="1"/>
  <c r="P541" i="9" s="1"/>
  <c r="N542" i="9" a="1"/>
  <c r="N542" i="9" s="1"/>
  <c r="P542" i="9" s="1" a="1"/>
  <c r="P542" i="9" s="1"/>
  <c r="N543" i="9" a="1"/>
  <c r="N543" i="9" s="1"/>
  <c r="P543" i="9" s="1" a="1"/>
  <c r="P543" i="9" s="1"/>
  <c r="L3" i="9"/>
  <c r="L4"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305" i="9"/>
  <c r="L306" i="9"/>
  <c r="L307" i="9"/>
  <c r="L308" i="9"/>
  <c r="L309" i="9"/>
  <c r="L310" i="9"/>
  <c r="L311" i="9"/>
  <c r="L312" i="9"/>
  <c r="L313" i="9"/>
  <c r="L314" i="9"/>
  <c r="L315" i="9"/>
  <c r="L316" i="9"/>
  <c r="L317" i="9"/>
  <c r="L318" i="9"/>
  <c r="L319" i="9"/>
  <c r="L320" i="9"/>
  <c r="L321" i="9"/>
  <c r="L322" i="9"/>
  <c r="L323" i="9"/>
  <c r="L324" i="9"/>
  <c r="L325" i="9"/>
  <c r="L326" i="9"/>
  <c r="L327" i="9"/>
  <c r="L328" i="9"/>
  <c r="L329" i="9"/>
  <c r="L330" i="9"/>
  <c r="L331" i="9"/>
  <c r="L332" i="9"/>
  <c r="L333" i="9"/>
  <c r="L334" i="9"/>
  <c r="L335" i="9"/>
  <c r="L336" i="9"/>
  <c r="L337" i="9"/>
  <c r="L338" i="9"/>
  <c r="L339" i="9"/>
  <c r="L340" i="9"/>
  <c r="L341" i="9"/>
  <c r="L342" i="9"/>
  <c r="L343" i="9"/>
  <c r="L344" i="9"/>
  <c r="L345" i="9"/>
  <c r="L346" i="9"/>
  <c r="L347" i="9"/>
  <c r="L348" i="9"/>
  <c r="L349" i="9"/>
  <c r="L350" i="9"/>
  <c r="L351" i="9"/>
  <c r="L352" i="9"/>
  <c r="L353" i="9"/>
  <c r="L354" i="9"/>
  <c r="L355" i="9"/>
  <c r="L356" i="9"/>
  <c r="L357" i="9"/>
  <c r="L358" i="9"/>
  <c r="L359" i="9"/>
  <c r="L360" i="9"/>
  <c r="L361" i="9"/>
  <c r="L362" i="9"/>
  <c r="L363" i="9"/>
  <c r="L364" i="9"/>
  <c r="L365" i="9"/>
  <c r="L366" i="9"/>
  <c r="L367" i="9"/>
  <c r="L368" i="9"/>
  <c r="L369" i="9"/>
  <c r="L370" i="9"/>
  <c r="L371" i="9"/>
  <c r="L372" i="9"/>
  <c r="L373" i="9"/>
  <c r="L374" i="9"/>
  <c r="L375" i="9"/>
  <c r="L376" i="9"/>
  <c r="L377" i="9"/>
  <c r="L378" i="9"/>
  <c r="L379" i="9"/>
  <c r="L380" i="9"/>
  <c r="L381" i="9"/>
  <c r="L382" i="9"/>
  <c r="L383" i="9"/>
  <c r="L384" i="9"/>
  <c r="L385" i="9"/>
  <c r="L386" i="9"/>
  <c r="L387" i="9"/>
  <c r="L388" i="9"/>
  <c r="L389" i="9"/>
  <c r="L390" i="9"/>
  <c r="L391" i="9"/>
  <c r="L392" i="9"/>
  <c r="L393" i="9"/>
  <c r="L394" i="9"/>
  <c r="L395" i="9"/>
  <c r="L396" i="9"/>
  <c r="L397" i="9"/>
  <c r="L398" i="9"/>
  <c r="L399" i="9"/>
  <c r="L400" i="9"/>
  <c r="L401" i="9"/>
  <c r="L402" i="9"/>
  <c r="L403" i="9"/>
  <c r="L404" i="9"/>
  <c r="L405" i="9"/>
  <c r="L406" i="9"/>
  <c r="L407" i="9"/>
  <c r="L408" i="9"/>
  <c r="L409" i="9"/>
  <c r="L410" i="9"/>
  <c r="L411" i="9"/>
  <c r="L412" i="9"/>
  <c r="L413" i="9"/>
  <c r="L414" i="9"/>
  <c r="L415" i="9"/>
  <c r="L416" i="9"/>
  <c r="L417" i="9"/>
  <c r="L418" i="9"/>
  <c r="L419" i="9"/>
  <c r="L420" i="9"/>
  <c r="L421" i="9"/>
  <c r="L422" i="9"/>
  <c r="L423" i="9"/>
  <c r="L424" i="9"/>
  <c r="L425" i="9"/>
  <c r="L426" i="9"/>
  <c r="L427" i="9"/>
  <c r="L428" i="9"/>
  <c r="L429" i="9"/>
  <c r="L430" i="9"/>
  <c r="L431" i="9"/>
  <c r="L432" i="9"/>
  <c r="L433" i="9"/>
  <c r="L434" i="9"/>
  <c r="L435" i="9"/>
  <c r="L436" i="9"/>
  <c r="L437" i="9"/>
  <c r="L438" i="9"/>
  <c r="L439" i="9"/>
  <c r="L440" i="9"/>
  <c r="L441" i="9"/>
  <c r="L442" i="9"/>
  <c r="L443" i="9"/>
  <c r="L444" i="9"/>
  <c r="L445" i="9"/>
  <c r="L446" i="9"/>
  <c r="L447" i="9"/>
  <c r="L448" i="9"/>
  <c r="L449" i="9"/>
  <c r="L450" i="9"/>
  <c r="L451" i="9"/>
  <c r="L452" i="9"/>
  <c r="L453" i="9"/>
  <c r="L454" i="9"/>
  <c r="L455" i="9"/>
  <c r="L456" i="9"/>
  <c r="L457" i="9"/>
  <c r="L458" i="9"/>
  <c r="L459" i="9"/>
  <c r="L460" i="9"/>
  <c r="L461" i="9"/>
  <c r="L462" i="9"/>
  <c r="L463" i="9"/>
  <c r="L464" i="9"/>
  <c r="L465" i="9"/>
  <c r="L466" i="9"/>
  <c r="L467" i="9"/>
  <c r="L468" i="9"/>
  <c r="L469" i="9"/>
  <c r="L470" i="9"/>
  <c r="L471" i="9"/>
  <c r="L472" i="9"/>
  <c r="L473" i="9"/>
  <c r="L474" i="9"/>
  <c r="L475" i="9"/>
  <c r="L476" i="9"/>
  <c r="L477" i="9"/>
  <c r="L478" i="9"/>
  <c r="L479" i="9"/>
  <c r="L480" i="9"/>
  <c r="L481" i="9"/>
  <c r="L482" i="9"/>
  <c r="L483" i="9"/>
  <c r="L484" i="9"/>
  <c r="L485" i="9"/>
  <c r="L486" i="9"/>
  <c r="L487" i="9"/>
  <c r="L488" i="9"/>
  <c r="L489" i="9"/>
  <c r="L490" i="9"/>
  <c r="L491" i="9"/>
  <c r="L492" i="9"/>
  <c r="L493" i="9"/>
  <c r="L494" i="9"/>
  <c r="L495" i="9"/>
  <c r="L496" i="9"/>
  <c r="L497" i="9"/>
  <c r="L498" i="9"/>
  <c r="L499" i="9"/>
  <c r="L500" i="9"/>
  <c r="L501" i="9"/>
  <c r="L502" i="9"/>
  <c r="L503" i="9"/>
  <c r="L504" i="9"/>
  <c r="L505" i="9"/>
  <c r="L506" i="9"/>
  <c r="L507" i="9"/>
  <c r="L508" i="9"/>
  <c r="L509" i="9"/>
  <c r="L510" i="9"/>
  <c r="L511" i="9"/>
  <c r="L512" i="9"/>
  <c r="L513" i="9"/>
  <c r="L514" i="9"/>
  <c r="L515" i="9"/>
  <c r="L516" i="9"/>
  <c r="L517" i="9"/>
  <c r="L518" i="9"/>
  <c r="L519" i="9"/>
  <c r="L520" i="9"/>
  <c r="L521" i="9"/>
  <c r="L522" i="9"/>
  <c r="L523" i="9"/>
  <c r="L524" i="9"/>
  <c r="L525" i="9"/>
  <c r="L526" i="9"/>
  <c r="L527" i="9"/>
  <c r="L528" i="9"/>
  <c r="L529" i="9"/>
  <c r="L530" i="9"/>
  <c r="L531" i="9"/>
  <c r="L532" i="9"/>
  <c r="L533" i="9"/>
  <c r="L534" i="9"/>
  <c r="L535" i="9"/>
  <c r="L536" i="9"/>
  <c r="L537" i="9"/>
  <c r="L538" i="9"/>
  <c r="L539" i="9"/>
  <c r="L540" i="9"/>
  <c r="L541" i="9"/>
  <c r="L542" i="9"/>
  <c r="L543" i="9"/>
  <c r="L2" i="9"/>
  <c r="N2" i="9" a="1"/>
  <c r="N2" i="9" s="1"/>
  <c r="P2" i="9" s="1" a="1"/>
  <c r="P2" i="9" s="1"/>
  <c r="G26" i="10" l="1"/>
  <c r="Q505" i="9" a="1"/>
  <c r="Q505" i="9" s="1"/>
  <c r="Q497" i="9" a="1"/>
  <c r="Q497" i="9" s="1"/>
  <c r="Q489" i="9" a="1"/>
  <c r="Q489" i="9" s="1"/>
  <c r="Q481" i="9" a="1"/>
  <c r="Q481" i="9" s="1"/>
  <c r="Q473" i="9" a="1"/>
  <c r="Q473" i="9" s="1"/>
  <c r="Q465" i="9" a="1"/>
  <c r="Q465" i="9" s="1"/>
  <c r="Q457" i="9" a="1"/>
  <c r="Q457" i="9" s="1"/>
  <c r="Q449" i="9" a="1"/>
  <c r="Q449" i="9" s="1"/>
  <c r="Q441" i="9" a="1"/>
  <c r="Q441" i="9" s="1"/>
  <c r="Q433" i="9" a="1"/>
  <c r="Q433" i="9" s="1"/>
  <c r="Q425" i="9" a="1"/>
  <c r="Q425" i="9" s="1"/>
  <c r="Q417" i="9" a="1"/>
  <c r="Q417" i="9" s="1"/>
  <c r="Q409" i="9" a="1"/>
  <c r="Q409" i="9" s="1"/>
  <c r="Q401" i="9" a="1"/>
  <c r="Q401" i="9" s="1"/>
  <c r="Q393" i="9" a="1"/>
  <c r="Q393" i="9" s="1"/>
  <c r="Q520" i="9" a="1"/>
  <c r="Q520" i="9" s="1"/>
  <c r="Q472" i="9" a="1"/>
  <c r="Q472" i="9" s="1"/>
  <c r="Q424" i="9" a="1"/>
  <c r="Q424" i="9" s="1"/>
  <c r="Q384" i="9" a="1"/>
  <c r="Q384" i="9" s="1"/>
  <c r="Q368" i="9" a="1"/>
  <c r="Q368" i="9" s="1"/>
  <c r="Q535" i="9" a="1"/>
  <c r="Q535" i="9" s="1"/>
  <c r="Q519" i="9" a="1"/>
  <c r="Q519" i="9" s="1"/>
  <c r="Q503" i="9" a="1"/>
  <c r="Q503" i="9" s="1"/>
  <c r="Q495" i="9" a="1"/>
  <c r="Q495" i="9" s="1"/>
  <c r="Q487" i="9" a="1"/>
  <c r="Q487" i="9" s="1"/>
  <c r="Q479" i="9" a="1"/>
  <c r="Q479" i="9" s="1"/>
  <c r="Q471" i="9" a="1"/>
  <c r="Q471" i="9" s="1"/>
  <c r="Q463" i="9" a="1"/>
  <c r="Q463" i="9" s="1"/>
  <c r="Q455" i="9" a="1"/>
  <c r="Q455" i="9" s="1"/>
  <c r="Q447" i="9" a="1"/>
  <c r="Q447" i="9" s="1"/>
  <c r="Q439" i="9" a="1"/>
  <c r="Q439" i="9" s="1"/>
  <c r="Q431" i="9" a="1"/>
  <c r="Q431" i="9" s="1"/>
  <c r="Q423" i="9" a="1"/>
  <c r="Q423" i="9" s="1"/>
  <c r="Q415" i="9" a="1"/>
  <c r="Q415" i="9" s="1"/>
  <c r="Q407" i="9" a="1"/>
  <c r="Q407" i="9" s="1"/>
  <c r="Q399" i="9" a="1"/>
  <c r="Q399" i="9" s="1"/>
  <c r="Q391" i="9" a="1"/>
  <c r="Q391" i="9" s="1"/>
  <c r="Q383" i="9" a="1"/>
  <c r="Q383" i="9" s="1"/>
  <c r="Q375" i="9" a="1"/>
  <c r="Q375" i="9" s="1"/>
  <c r="Q367" i="9" a="1"/>
  <c r="Q367" i="9" s="1"/>
  <c r="Q359" i="9" a="1"/>
  <c r="Q359" i="9" s="1"/>
  <c r="Q351" i="9" a="1"/>
  <c r="Q351" i="9" s="1"/>
  <c r="Q343" i="9" a="1"/>
  <c r="Q343" i="9" s="1"/>
  <c r="Q335" i="9" a="1"/>
  <c r="Q335" i="9" s="1"/>
  <c r="Q327" i="9" a="1"/>
  <c r="Q327" i="9" s="1"/>
  <c r="Q319" i="9" a="1"/>
  <c r="Q319" i="9" s="1"/>
  <c r="Q311" i="9" a="1"/>
  <c r="Q311" i="9" s="1"/>
  <c r="Q303" i="9" a="1"/>
  <c r="Q303" i="9" s="1"/>
  <c r="Q521" i="9" a="1"/>
  <c r="Q521" i="9" s="1"/>
  <c r="Q504" i="9" a="1"/>
  <c r="Q504" i="9" s="1"/>
  <c r="Q456" i="9" a="1"/>
  <c r="Q456" i="9" s="1"/>
  <c r="Q408" i="9" a="1"/>
  <c r="Q408" i="9" s="1"/>
  <c r="Q376" i="9" a="1"/>
  <c r="Q376" i="9" s="1"/>
  <c r="Q360" i="9" a="1"/>
  <c r="Q360" i="9" s="1"/>
  <c r="Q543" i="9" a="1"/>
  <c r="Q543" i="9" s="1"/>
  <c r="Q527" i="9" a="1"/>
  <c r="Q527" i="9" s="1"/>
  <c r="Q511" i="9" a="1"/>
  <c r="Q511" i="9" s="1"/>
  <c r="Q2" i="9" a="1"/>
  <c r="Q2" i="9" s="1"/>
  <c r="Q542" i="9" a="1"/>
  <c r="Q542" i="9" s="1"/>
  <c r="Q534" i="9" a="1"/>
  <c r="Q534" i="9" s="1"/>
  <c r="Q526" i="9" a="1"/>
  <c r="Q526" i="9" s="1"/>
  <c r="Q518" i="9" a="1"/>
  <c r="Q518" i="9" s="1"/>
  <c r="Q510" i="9" a="1"/>
  <c r="Q510" i="9" s="1"/>
  <c r="Q502" i="9" a="1"/>
  <c r="Q502" i="9" s="1"/>
  <c r="Q494" i="9" a="1"/>
  <c r="Q494" i="9" s="1"/>
  <c r="Q486" i="9" a="1"/>
  <c r="Q486" i="9" s="1"/>
  <c r="Q478" i="9" a="1"/>
  <c r="Q478" i="9" s="1"/>
  <c r="Q470" i="9" a="1"/>
  <c r="Q470" i="9" s="1"/>
  <c r="Q462" i="9" a="1"/>
  <c r="Q462" i="9" s="1"/>
  <c r="Q454" i="9" a="1"/>
  <c r="Q454" i="9" s="1"/>
  <c r="Q446" i="9" a="1"/>
  <c r="Q446" i="9" s="1"/>
  <c r="Q438" i="9" a="1"/>
  <c r="Q438" i="9" s="1"/>
  <c r="Q430" i="9" a="1"/>
  <c r="Q430" i="9" s="1"/>
  <c r="Q422" i="9" a="1"/>
  <c r="Q422" i="9" s="1"/>
  <c r="Q414" i="9" a="1"/>
  <c r="Q414" i="9" s="1"/>
  <c r="Q406" i="9" a="1"/>
  <c r="Q406" i="9" s="1"/>
  <c r="Q398" i="9" a="1"/>
  <c r="Q398" i="9" s="1"/>
  <c r="Q390" i="9" a="1"/>
  <c r="Q390" i="9" s="1"/>
  <c r="Q382" i="9" a="1"/>
  <c r="Q382" i="9" s="1"/>
  <c r="Q374" i="9" a="1"/>
  <c r="Q374" i="9" s="1"/>
  <c r="Q366" i="9" a="1"/>
  <c r="Q366" i="9" s="1"/>
  <c r="Q358" i="9" a="1"/>
  <c r="Q358" i="9" s="1"/>
  <c r="Q536" i="9" a="1"/>
  <c r="Q536" i="9" s="1"/>
  <c r="Q488" i="9" a="1"/>
  <c r="Q488" i="9" s="1"/>
  <c r="Q440" i="9" a="1"/>
  <c r="Q440" i="9" s="1"/>
  <c r="Q400" i="9" a="1"/>
  <c r="Q400" i="9" s="1"/>
  <c r="Q525" i="9" a="1"/>
  <c r="Q525" i="9" s="1"/>
  <c r="Q517" i="9" a="1"/>
  <c r="Q517" i="9" s="1"/>
  <c r="Q509" i="9" a="1"/>
  <c r="Q509" i="9" s="1"/>
  <c r="Q501" i="9" a="1"/>
  <c r="Q501" i="9" s="1"/>
  <c r="Q493" i="9" a="1"/>
  <c r="Q493" i="9" s="1"/>
  <c r="Q485" i="9" a="1"/>
  <c r="Q485" i="9" s="1"/>
  <c r="Q477" i="9" a="1"/>
  <c r="Q477" i="9" s="1"/>
  <c r="Q469" i="9" a="1"/>
  <c r="Q469" i="9" s="1"/>
  <c r="Q461" i="9" a="1"/>
  <c r="Q461" i="9" s="1"/>
  <c r="Q453" i="9" a="1"/>
  <c r="Q453" i="9" s="1"/>
  <c r="Q445" i="9" a="1"/>
  <c r="Q445" i="9" s="1"/>
  <c r="Q437" i="9" a="1"/>
  <c r="Q437" i="9" s="1"/>
  <c r="Q429" i="9" a="1"/>
  <c r="Q429" i="9" s="1"/>
  <c r="Q421" i="9" a="1"/>
  <c r="Q421" i="9" s="1"/>
  <c r="Q413" i="9" a="1"/>
  <c r="Q413" i="9" s="1"/>
  <c r="Q405" i="9" a="1"/>
  <c r="Q405" i="9" s="1"/>
  <c r="Q397" i="9" a="1"/>
  <c r="Q397" i="9" s="1"/>
  <c r="Q389" i="9" a="1"/>
  <c r="Q389" i="9" s="1"/>
  <c r="Q513" i="9" a="1"/>
  <c r="Q513" i="9" s="1"/>
  <c r="Q496" i="9" a="1"/>
  <c r="Q496" i="9" s="1"/>
  <c r="Q448" i="9" a="1"/>
  <c r="Q448" i="9" s="1"/>
  <c r="Q392" i="9" a="1"/>
  <c r="Q392" i="9" s="1"/>
  <c r="Q540" i="9" a="1"/>
  <c r="Q540" i="9" s="1"/>
  <c r="Q516" i="9" a="1"/>
  <c r="Q516" i="9" s="1"/>
  <c r="Q492" i="9" a="1"/>
  <c r="Q492" i="9" s="1"/>
  <c r="Q468" i="9" a="1"/>
  <c r="Q468" i="9" s="1"/>
  <c r="Q444" i="9" a="1"/>
  <c r="Q444" i="9" s="1"/>
  <c r="Q420" i="9" a="1"/>
  <c r="Q420" i="9" s="1"/>
  <c r="Q396" i="9" a="1"/>
  <c r="Q396" i="9" s="1"/>
  <c r="Q372" i="9" a="1"/>
  <c r="Q372" i="9" s="1"/>
  <c r="Q364" i="9" a="1"/>
  <c r="Q364" i="9" s="1"/>
  <c r="Q356" i="9" a="1"/>
  <c r="Q356" i="9" s="1"/>
  <c r="Q348" i="9" a="1"/>
  <c r="Q348" i="9" s="1"/>
  <c r="Q340" i="9" a="1"/>
  <c r="Q340" i="9" s="1"/>
  <c r="Q332" i="9" a="1"/>
  <c r="Q332" i="9" s="1"/>
  <c r="Q324" i="9" a="1"/>
  <c r="Q324" i="9" s="1"/>
  <c r="Q316" i="9" a="1"/>
  <c r="Q316" i="9" s="1"/>
  <c r="Q308" i="9" a="1"/>
  <c r="Q308" i="9" s="1"/>
  <c r="Q300" i="9" a="1"/>
  <c r="Q300" i="9" s="1"/>
  <c r="Q292" i="9" a="1"/>
  <c r="Q292" i="9" s="1"/>
  <c r="Q284" i="9" a="1"/>
  <c r="Q284" i="9" s="1"/>
  <c r="Q276" i="9" a="1"/>
  <c r="Q276" i="9" s="1"/>
  <c r="Q268" i="9" a="1"/>
  <c r="Q268" i="9" s="1"/>
  <c r="Q260" i="9" a="1"/>
  <c r="Q260" i="9" s="1"/>
  <c r="Q252" i="9" a="1"/>
  <c r="Q252" i="9" s="1"/>
  <c r="Q244" i="9" a="1"/>
  <c r="Q244" i="9" s="1"/>
  <c r="Q236" i="9" a="1"/>
  <c r="Q236" i="9" s="1"/>
  <c r="Q228" i="9" a="1"/>
  <c r="Q228" i="9" s="1"/>
  <c r="Q220" i="9" a="1"/>
  <c r="Q220" i="9" s="1"/>
  <c r="Q212" i="9" a="1"/>
  <c r="Q212" i="9" s="1"/>
  <c r="Q204" i="9" a="1"/>
  <c r="Q204" i="9" s="1"/>
  <c r="Q196" i="9" a="1"/>
  <c r="Q196" i="9" s="1"/>
  <c r="Q537" i="9" a="1"/>
  <c r="Q537" i="9" s="1"/>
  <c r="Q528" i="9" a="1"/>
  <c r="Q528" i="9" s="1"/>
  <c r="Q480" i="9" a="1"/>
  <c r="Q480" i="9" s="1"/>
  <c r="Q432" i="9" a="1"/>
  <c r="Q432" i="9" s="1"/>
  <c r="Q541" i="9" a="1"/>
  <c r="Q541" i="9" s="1"/>
  <c r="Q532" i="9" a="1"/>
  <c r="Q532" i="9" s="1"/>
  <c r="Q508" i="9" a="1"/>
  <c r="Q508" i="9" s="1"/>
  <c r="Q484" i="9" a="1"/>
  <c r="Q484" i="9" s="1"/>
  <c r="Q460" i="9" a="1"/>
  <c r="Q460" i="9" s="1"/>
  <c r="Q428" i="9" a="1"/>
  <c r="Q428" i="9" s="1"/>
  <c r="Q404" i="9" a="1"/>
  <c r="Q404" i="9" s="1"/>
  <c r="Q380" i="9" a="1"/>
  <c r="Q380" i="9" s="1"/>
  <c r="Q531" i="9" a="1"/>
  <c r="Q531" i="9" s="1"/>
  <c r="Q523" i="9" a="1"/>
  <c r="Q523" i="9" s="1"/>
  <c r="Q515" i="9" a="1"/>
  <c r="Q515" i="9" s="1"/>
  <c r="Q507" i="9" a="1"/>
  <c r="Q507" i="9" s="1"/>
  <c r="Q499" i="9" a="1"/>
  <c r="Q499" i="9" s="1"/>
  <c r="Q491" i="9" a="1"/>
  <c r="Q491" i="9" s="1"/>
  <c r="Q483" i="9" a="1"/>
  <c r="Q483" i="9" s="1"/>
  <c r="Q475" i="9" a="1"/>
  <c r="Q475" i="9" s="1"/>
  <c r="Q467" i="9" a="1"/>
  <c r="Q467" i="9" s="1"/>
  <c r="Q459" i="9" a="1"/>
  <c r="Q459" i="9" s="1"/>
  <c r="Q451" i="9" a="1"/>
  <c r="Q451" i="9" s="1"/>
  <c r="Q443" i="9" a="1"/>
  <c r="Q443" i="9" s="1"/>
  <c r="Q435" i="9" a="1"/>
  <c r="Q435" i="9" s="1"/>
  <c r="Q427" i="9" a="1"/>
  <c r="Q427" i="9" s="1"/>
  <c r="Q419" i="9" a="1"/>
  <c r="Q419" i="9" s="1"/>
  <c r="Q411" i="9" a="1"/>
  <c r="Q411" i="9" s="1"/>
  <c r="Q403" i="9" a="1"/>
  <c r="Q403" i="9" s="1"/>
  <c r="Q395" i="9" a="1"/>
  <c r="Q395" i="9" s="1"/>
  <c r="Q387" i="9" a="1"/>
  <c r="Q387" i="9" s="1"/>
  <c r="Q379" i="9" a="1"/>
  <c r="Q379" i="9" s="1"/>
  <c r="Q371" i="9" a="1"/>
  <c r="Q371" i="9" s="1"/>
  <c r="Q529" i="9" a="1"/>
  <c r="Q529" i="9" s="1"/>
  <c r="Q512" i="9" a="1"/>
  <c r="Q512" i="9" s="1"/>
  <c r="Q464" i="9" a="1"/>
  <c r="Q464" i="9" s="1"/>
  <c r="Q416" i="9" a="1"/>
  <c r="Q416" i="9" s="1"/>
  <c r="Q533" i="9" a="1"/>
  <c r="Q533" i="9" s="1"/>
  <c r="Q524" i="9" a="1"/>
  <c r="Q524" i="9" s="1"/>
  <c r="Q500" i="9" a="1"/>
  <c r="Q500" i="9" s="1"/>
  <c r="Q476" i="9" a="1"/>
  <c r="Q476" i="9" s="1"/>
  <c r="Q452" i="9" a="1"/>
  <c r="Q452" i="9" s="1"/>
  <c r="Q436" i="9" a="1"/>
  <c r="Q436" i="9" s="1"/>
  <c r="Q412" i="9" a="1"/>
  <c r="Q412" i="9" s="1"/>
  <c r="Q388" i="9" a="1"/>
  <c r="Q388" i="9" s="1"/>
  <c r="Q539" i="9" a="1"/>
  <c r="Q539" i="9" s="1"/>
  <c r="Q538" i="9" a="1"/>
  <c r="Q538" i="9" s="1"/>
  <c r="Q530" i="9" a="1"/>
  <c r="Q530" i="9" s="1"/>
  <c r="Q522" i="9" a="1"/>
  <c r="Q522" i="9" s="1"/>
  <c r="Q514" i="9" a="1"/>
  <c r="Q514" i="9" s="1"/>
  <c r="Q506" i="9" a="1"/>
  <c r="Q506" i="9" s="1"/>
  <c r="Q498" i="9" a="1"/>
  <c r="Q498" i="9" s="1"/>
  <c r="Q490" i="9" a="1"/>
  <c r="Q490" i="9" s="1"/>
  <c r="Q482" i="9" a="1"/>
  <c r="Q482" i="9" s="1"/>
  <c r="Q474" i="9" a="1"/>
  <c r="Q474" i="9" s="1"/>
  <c r="Q466" i="9" a="1"/>
  <c r="Q466" i="9" s="1"/>
  <c r="Q458" i="9" a="1"/>
  <c r="Q458" i="9" s="1"/>
  <c r="Q450" i="9" a="1"/>
  <c r="Q450" i="9" s="1"/>
  <c r="Q442" i="9" a="1"/>
  <c r="Q442" i="9" s="1"/>
  <c r="Q434" i="9" a="1"/>
  <c r="Q434" i="9" s="1"/>
  <c r="Q426" i="9" a="1"/>
  <c r="Q426" i="9" s="1"/>
  <c r="Q418" i="9" a="1"/>
  <c r="Q418" i="9" s="1"/>
  <c r="Q410" i="9" a="1"/>
  <c r="Q410" i="9" s="1"/>
  <c r="Q402" i="9" a="1"/>
  <c r="Q402" i="9" s="1"/>
  <c r="Q394" i="9" a="1"/>
  <c r="Q394" i="9" s="1"/>
  <c r="Q386" i="9" a="1"/>
  <c r="Q386" i="9" s="1"/>
  <c r="Q378" i="9" a="1"/>
  <c r="Q378" i="9" s="1"/>
  <c r="Q381" i="9" a="1"/>
  <c r="Q381" i="9" s="1"/>
  <c r="Q373" i="9" a="1"/>
  <c r="Q373" i="9" s="1"/>
  <c r="Q365" i="9" a="1"/>
  <c r="Q365" i="9" s="1"/>
  <c r="Q357" i="9" a="1"/>
  <c r="Q357" i="9" s="1"/>
  <c r="Q349" i="9" a="1"/>
  <c r="Q349" i="9" s="1"/>
  <c r="Q341" i="9" a="1"/>
  <c r="Q341" i="9" s="1"/>
  <c r="Q333" i="9" a="1"/>
  <c r="Q333" i="9" s="1"/>
  <c r="Q325" i="9" a="1"/>
  <c r="Q325" i="9" s="1"/>
  <c r="Q317" i="9" a="1"/>
  <c r="Q317" i="9" s="1"/>
  <c r="Q309" i="9" a="1"/>
  <c r="Q309" i="9" s="1"/>
  <c r="Q301" i="9" a="1"/>
  <c r="Q301" i="9" s="1"/>
  <c r="Q293" i="9" a="1"/>
  <c r="Q293" i="9" s="1"/>
  <c r="Q285" i="9" a="1"/>
  <c r="Q285" i="9" s="1"/>
  <c r="Q277" i="9" a="1"/>
  <c r="Q277" i="9" s="1"/>
  <c r="Q269" i="9" a="1"/>
  <c r="Q269" i="9" s="1"/>
  <c r="Q261" i="9" a="1"/>
  <c r="Q261" i="9" s="1"/>
  <c r="Q253" i="9" a="1"/>
  <c r="Q253" i="9" s="1"/>
  <c r="Q245" i="9" a="1"/>
  <c r="Q245" i="9" s="1"/>
  <c r="Q237" i="9" a="1"/>
  <c r="Q237" i="9" s="1"/>
  <c r="Q229" i="9" a="1"/>
  <c r="Q229" i="9" s="1"/>
  <c r="Q221" i="9" a="1"/>
  <c r="Q221" i="9" s="1"/>
  <c r="Q213" i="9" a="1"/>
  <c r="Q213" i="9" s="1"/>
  <c r="Q205" i="9" a="1"/>
  <c r="Q205" i="9" s="1"/>
  <c r="Q197" i="9" a="1"/>
  <c r="Q197" i="9" s="1"/>
  <c r="Q189" i="9" a="1"/>
  <c r="Q189" i="9" s="1"/>
  <c r="Q181" i="9" a="1"/>
  <c r="Q181" i="9" s="1"/>
  <c r="Q173" i="9" a="1"/>
  <c r="Q173" i="9" s="1"/>
  <c r="Q165" i="9" a="1"/>
  <c r="Q165" i="9" s="1"/>
  <c r="Q157" i="9" a="1"/>
  <c r="Q157" i="9" s="1"/>
  <c r="Q149" i="9" a="1"/>
  <c r="Q149" i="9" s="1"/>
  <c r="Q141" i="9" a="1"/>
  <c r="Q141" i="9" s="1"/>
  <c r="Q133" i="9" a="1"/>
  <c r="Q133" i="9" s="1"/>
  <c r="Q125" i="9" a="1"/>
  <c r="Q125" i="9" s="1"/>
  <c r="Q117" i="9" a="1"/>
  <c r="Q117" i="9" s="1"/>
  <c r="Q69" i="9" a="1"/>
  <c r="Q69" i="9" s="1"/>
  <c r="Q61" i="9" a="1"/>
  <c r="Q61" i="9" s="1"/>
  <c r="Q53" i="9" a="1"/>
  <c r="Q53" i="9" s="1"/>
  <c r="Q45" i="9" a="1"/>
  <c r="Q45" i="9" s="1"/>
  <c r="Q37" i="9" a="1"/>
  <c r="Q37" i="9" s="1"/>
  <c r="Q29" i="9" a="1"/>
  <c r="Q29" i="9" s="1"/>
  <c r="Q21" i="9" a="1"/>
  <c r="Q21" i="9" s="1"/>
  <c r="Q13" i="9" a="1"/>
  <c r="Q13" i="9" s="1"/>
  <c r="Q5" i="9" a="1"/>
  <c r="Q5" i="9" s="1"/>
  <c r="Q188" i="9" a="1"/>
  <c r="Q188" i="9" s="1"/>
  <c r="Q180" i="9" a="1"/>
  <c r="Q180" i="9" s="1"/>
  <c r="Q172" i="9" a="1"/>
  <c r="Q172" i="9" s="1"/>
  <c r="Q164" i="9" a="1"/>
  <c r="Q164" i="9" s="1"/>
  <c r="Q156" i="9" a="1"/>
  <c r="Q156" i="9" s="1"/>
  <c r="Q148" i="9" a="1"/>
  <c r="Q148" i="9" s="1"/>
  <c r="Q140" i="9" a="1"/>
  <c r="Q140" i="9" s="1"/>
  <c r="Q132" i="9" a="1"/>
  <c r="Q132" i="9" s="1"/>
  <c r="Q124" i="9" a="1"/>
  <c r="Q124" i="9" s="1"/>
  <c r="Q116" i="9" a="1"/>
  <c r="Q116" i="9" s="1"/>
  <c r="Q76" i="9" a="1"/>
  <c r="Q76" i="9" s="1"/>
  <c r="Q68" i="9" a="1"/>
  <c r="Q68" i="9" s="1"/>
  <c r="Q60" i="9" a="1"/>
  <c r="Q60" i="9" s="1"/>
  <c r="Q52" i="9" a="1"/>
  <c r="Q52" i="9" s="1"/>
  <c r="Q44" i="9" a="1"/>
  <c r="Q44" i="9" s="1"/>
  <c r="Q36" i="9" a="1"/>
  <c r="Q36" i="9" s="1"/>
  <c r="Q28" i="9" a="1"/>
  <c r="Q28" i="9" s="1"/>
  <c r="Q20" i="9" a="1"/>
  <c r="Q20" i="9" s="1"/>
  <c r="Q12" i="9" a="1"/>
  <c r="Q12" i="9" s="1"/>
  <c r="Q4" i="9" a="1"/>
  <c r="Q4" i="9" s="1"/>
  <c r="Q363" i="9" a="1"/>
  <c r="Q363" i="9" s="1"/>
  <c r="Q355" i="9" a="1"/>
  <c r="Q355" i="9" s="1"/>
  <c r="Q347" i="9" a="1"/>
  <c r="Q347" i="9" s="1"/>
  <c r="Q339" i="9" a="1"/>
  <c r="Q339" i="9" s="1"/>
  <c r="Q331" i="9" a="1"/>
  <c r="Q331" i="9" s="1"/>
  <c r="Q323" i="9" a="1"/>
  <c r="Q323" i="9" s="1"/>
  <c r="Q315" i="9" a="1"/>
  <c r="Q315" i="9" s="1"/>
  <c r="Q307" i="9" a="1"/>
  <c r="Q307" i="9" s="1"/>
  <c r="Q299" i="9" a="1"/>
  <c r="Q299" i="9" s="1"/>
  <c r="Q291" i="9" a="1"/>
  <c r="Q291" i="9" s="1"/>
  <c r="Q283" i="9" a="1"/>
  <c r="Q283" i="9" s="1"/>
  <c r="Q275" i="9" a="1"/>
  <c r="Q275" i="9" s="1"/>
  <c r="Q267" i="9" a="1"/>
  <c r="Q267" i="9" s="1"/>
  <c r="Q259" i="9" a="1"/>
  <c r="Q259" i="9" s="1"/>
  <c r="Q251" i="9" a="1"/>
  <c r="Q251" i="9" s="1"/>
  <c r="Q243" i="9" a="1"/>
  <c r="Q243" i="9" s="1"/>
  <c r="Q235" i="9" a="1"/>
  <c r="Q235" i="9" s="1"/>
  <c r="Q227" i="9" a="1"/>
  <c r="Q227" i="9" s="1"/>
  <c r="Q219" i="9" a="1"/>
  <c r="Q219" i="9" s="1"/>
  <c r="Q211" i="9" a="1"/>
  <c r="Q211" i="9" s="1"/>
  <c r="Q203" i="9" a="1"/>
  <c r="Q203" i="9" s="1"/>
  <c r="Q195" i="9" a="1"/>
  <c r="Q195" i="9" s="1"/>
  <c r="Q187" i="9" a="1"/>
  <c r="Q187" i="9" s="1"/>
  <c r="Q179" i="9" a="1"/>
  <c r="Q179" i="9" s="1"/>
  <c r="Q171" i="9" a="1"/>
  <c r="Q171" i="9" s="1"/>
  <c r="Q163" i="9" a="1"/>
  <c r="Q163" i="9" s="1"/>
  <c r="Q155" i="9" a="1"/>
  <c r="Q155" i="9" s="1"/>
  <c r="Q147" i="9" a="1"/>
  <c r="Q147" i="9" s="1"/>
  <c r="Q139" i="9" a="1"/>
  <c r="Q139" i="9" s="1"/>
  <c r="Q131" i="9" a="1"/>
  <c r="Q131" i="9" s="1"/>
  <c r="Q123" i="9" a="1"/>
  <c r="Q123" i="9" s="1"/>
  <c r="Q75" i="9" a="1"/>
  <c r="Q75" i="9" s="1"/>
  <c r="Q67" i="9" a="1"/>
  <c r="Q67" i="9" s="1"/>
  <c r="Q59" i="9" a="1"/>
  <c r="Q59" i="9" s="1"/>
  <c r="Q51" i="9" a="1"/>
  <c r="Q51" i="9" s="1"/>
  <c r="Q43" i="9" a="1"/>
  <c r="Q43" i="9" s="1"/>
  <c r="Q35" i="9" a="1"/>
  <c r="Q35" i="9" s="1"/>
  <c r="Q27" i="9" a="1"/>
  <c r="Q27" i="9" s="1"/>
  <c r="Q19" i="9" a="1"/>
  <c r="Q19" i="9" s="1"/>
  <c r="Q11" i="9" a="1"/>
  <c r="Q11" i="9" s="1"/>
  <c r="Q3" i="9" a="1"/>
  <c r="Q3" i="9" s="1"/>
  <c r="Q370" i="9" a="1"/>
  <c r="Q370" i="9" s="1"/>
  <c r="Q362" i="9" a="1"/>
  <c r="Q362" i="9" s="1"/>
  <c r="Q354" i="9" a="1"/>
  <c r="Q354" i="9" s="1"/>
  <c r="Q346" i="9" a="1"/>
  <c r="Q346" i="9" s="1"/>
  <c r="Q338" i="9" a="1"/>
  <c r="Q338" i="9" s="1"/>
  <c r="Q330" i="9" a="1"/>
  <c r="Q330" i="9" s="1"/>
  <c r="Q322" i="9" a="1"/>
  <c r="Q322" i="9" s="1"/>
  <c r="Q314" i="9" a="1"/>
  <c r="Q314" i="9" s="1"/>
  <c r="Q306" i="9" a="1"/>
  <c r="Q306" i="9" s="1"/>
  <c r="Q298" i="9" a="1"/>
  <c r="Q298" i="9" s="1"/>
  <c r="Q290" i="9" a="1"/>
  <c r="Q290" i="9" s="1"/>
  <c r="Q282" i="9" a="1"/>
  <c r="Q282" i="9" s="1"/>
  <c r="Q274" i="9" a="1"/>
  <c r="Q274" i="9" s="1"/>
  <c r="Q266" i="9" a="1"/>
  <c r="Q266" i="9" s="1"/>
  <c r="Q258" i="9" a="1"/>
  <c r="Q258" i="9" s="1"/>
  <c r="Q250" i="9" a="1"/>
  <c r="Q250" i="9" s="1"/>
  <c r="Q242" i="9" a="1"/>
  <c r="Q242" i="9" s="1"/>
  <c r="Q234" i="9" a="1"/>
  <c r="Q234" i="9" s="1"/>
  <c r="Q226" i="9" a="1"/>
  <c r="Q226" i="9" s="1"/>
  <c r="Q218" i="9" a="1"/>
  <c r="Q218" i="9" s="1"/>
  <c r="Q210" i="9" a="1"/>
  <c r="Q210" i="9" s="1"/>
  <c r="Q202" i="9" a="1"/>
  <c r="Q202" i="9" s="1"/>
  <c r="Q194" i="9" a="1"/>
  <c r="Q194" i="9" s="1"/>
  <c r="Q186" i="9" a="1"/>
  <c r="Q186" i="9" s="1"/>
  <c r="Q178" i="9" a="1"/>
  <c r="Q178" i="9" s="1"/>
  <c r="Q170" i="9" a="1"/>
  <c r="Q170" i="9" s="1"/>
  <c r="Q162" i="9" a="1"/>
  <c r="Q162" i="9" s="1"/>
  <c r="Q154" i="9" a="1"/>
  <c r="Q154" i="9" s="1"/>
  <c r="Q146" i="9" a="1"/>
  <c r="Q146" i="9" s="1"/>
  <c r="Q138" i="9" a="1"/>
  <c r="Q138" i="9" s="1"/>
  <c r="Q130" i="9" a="1"/>
  <c r="Q130" i="9" s="1"/>
  <c r="Q122" i="9" a="1"/>
  <c r="Q122" i="9" s="1"/>
  <c r="Q74" i="9" a="1"/>
  <c r="Q74" i="9" s="1"/>
  <c r="Q66" i="9" a="1"/>
  <c r="Q66" i="9" s="1"/>
  <c r="Q58" i="9" a="1"/>
  <c r="Q58" i="9" s="1"/>
  <c r="Q50" i="9" a="1"/>
  <c r="Q50" i="9" s="1"/>
  <c r="Q42" i="9" a="1"/>
  <c r="Q42" i="9" s="1"/>
  <c r="Q34" i="9" a="1"/>
  <c r="Q34" i="9" s="1"/>
  <c r="Q26" i="9" a="1"/>
  <c r="Q26" i="9" s="1"/>
  <c r="Q18" i="9" a="1"/>
  <c r="Q18" i="9" s="1"/>
  <c r="Q10" i="9" a="1"/>
  <c r="Q10" i="9" s="1"/>
  <c r="Q385" i="9" a="1"/>
  <c r="Q385" i="9" s="1"/>
  <c r="Q377" i="9" a="1"/>
  <c r="Q377" i="9" s="1"/>
  <c r="Q369" i="9" a="1"/>
  <c r="Q369" i="9" s="1"/>
  <c r="Q361" i="9" a="1"/>
  <c r="Q361" i="9" s="1"/>
  <c r="Q353" i="9" a="1"/>
  <c r="Q353" i="9" s="1"/>
  <c r="Q345" i="9" a="1"/>
  <c r="Q345" i="9" s="1"/>
  <c r="Q337" i="9" a="1"/>
  <c r="Q337" i="9" s="1"/>
  <c r="Q329" i="9" a="1"/>
  <c r="Q329" i="9" s="1"/>
  <c r="Q321" i="9" a="1"/>
  <c r="Q321" i="9" s="1"/>
  <c r="Q313" i="9" a="1"/>
  <c r="Q313" i="9" s="1"/>
  <c r="Q305" i="9" a="1"/>
  <c r="Q305" i="9" s="1"/>
  <c r="Q297" i="9" a="1"/>
  <c r="Q297" i="9" s="1"/>
  <c r="Q289" i="9" a="1"/>
  <c r="Q289" i="9" s="1"/>
  <c r="Q281" i="9" a="1"/>
  <c r="Q281" i="9" s="1"/>
  <c r="Q273" i="9" a="1"/>
  <c r="Q273" i="9" s="1"/>
  <c r="Q265" i="9" a="1"/>
  <c r="Q265" i="9" s="1"/>
  <c r="Q257" i="9" a="1"/>
  <c r="Q257" i="9" s="1"/>
  <c r="Q249" i="9" a="1"/>
  <c r="Q249" i="9" s="1"/>
  <c r="Q241" i="9" a="1"/>
  <c r="Q241" i="9" s="1"/>
  <c r="Q233" i="9" a="1"/>
  <c r="Q233" i="9" s="1"/>
  <c r="Q225" i="9" a="1"/>
  <c r="Q225" i="9" s="1"/>
  <c r="Q217" i="9" a="1"/>
  <c r="Q217" i="9" s="1"/>
  <c r="Q209" i="9" a="1"/>
  <c r="Q209" i="9" s="1"/>
  <c r="Q201" i="9" a="1"/>
  <c r="Q201" i="9" s="1"/>
  <c r="Q193" i="9" a="1"/>
  <c r="Q193" i="9" s="1"/>
  <c r="Q185" i="9" a="1"/>
  <c r="Q185" i="9" s="1"/>
  <c r="Q177" i="9" a="1"/>
  <c r="Q177" i="9" s="1"/>
  <c r="Q169" i="9" a="1"/>
  <c r="Q169" i="9" s="1"/>
  <c r="Q161" i="9" a="1"/>
  <c r="Q161" i="9" s="1"/>
  <c r="Q153" i="9" a="1"/>
  <c r="Q153" i="9" s="1"/>
  <c r="Q145" i="9" a="1"/>
  <c r="Q145" i="9" s="1"/>
  <c r="Q137" i="9" a="1"/>
  <c r="Q137" i="9" s="1"/>
  <c r="Q129" i="9" a="1"/>
  <c r="Q129" i="9" s="1"/>
  <c r="Q121" i="9" a="1"/>
  <c r="Q121" i="9" s="1"/>
  <c r="Q73" i="9" a="1"/>
  <c r="Q73" i="9" s="1"/>
  <c r="Q65" i="9" a="1"/>
  <c r="Q65" i="9" s="1"/>
  <c r="Q57" i="9" a="1"/>
  <c r="Q57" i="9" s="1"/>
  <c r="Q49" i="9" a="1"/>
  <c r="Q49" i="9" s="1"/>
  <c r="Q41" i="9" a="1"/>
  <c r="Q41" i="9" s="1"/>
  <c r="Q33" i="9" a="1"/>
  <c r="Q33" i="9" s="1"/>
  <c r="Q25" i="9" a="1"/>
  <c r="Q25" i="9" s="1"/>
  <c r="Q17" i="9" a="1"/>
  <c r="Q17" i="9" s="1"/>
  <c r="Q9" i="9" a="1"/>
  <c r="Q9" i="9" s="1"/>
  <c r="Q352" i="9" a="1"/>
  <c r="Q352" i="9" s="1"/>
  <c r="Q344" i="9" a="1"/>
  <c r="Q344" i="9" s="1"/>
  <c r="Q336" i="9" a="1"/>
  <c r="Q336" i="9" s="1"/>
  <c r="Q328" i="9" a="1"/>
  <c r="Q328" i="9" s="1"/>
  <c r="Q320" i="9" a="1"/>
  <c r="Q320" i="9" s="1"/>
  <c r="Q312" i="9" a="1"/>
  <c r="Q312" i="9" s="1"/>
  <c r="Q304" i="9" a="1"/>
  <c r="Q304" i="9" s="1"/>
  <c r="Q296" i="9" a="1"/>
  <c r="Q296" i="9" s="1"/>
  <c r="Q288" i="9" a="1"/>
  <c r="Q288" i="9" s="1"/>
  <c r="Q280" i="9" a="1"/>
  <c r="Q280" i="9" s="1"/>
  <c r="Q272" i="9" a="1"/>
  <c r="Q272" i="9" s="1"/>
  <c r="Q264" i="9" a="1"/>
  <c r="Q264" i="9" s="1"/>
  <c r="Q256" i="9" a="1"/>
  <c r="Q256" i="9" s="1"/>
  <c r="Q248" i="9" a="1"/>
  <c r="Q248" i="9" s="1"/>
  <c r="Q240" i="9" a="1"/>
  <c r="Q240" i="9" s="1"/>
  <c r="Q232" i="9" a="1"/>
  <c r="Q232" i="9" s="1"/>
  <c r="Q224" i="9" a="1"/>
  <c r="Q224" i="9" s="1"/>
  <c r="Q216" i="9" a="1"/>
  <c r="Q216" i="9" s="1"/>
  <c r="Q208" i="9" a="1"/>
  <c r="Q208" i="9" s="1"/>
  <c r="Q200" i="9" a="1"/>
  <c r="Q200" i="9" s="1"/>
  <c r="Q192" i="9" a="1"/>
  <c r="Q192" i="9" s="1"/>
  <c r="Q184" i="9" a="1"/>
  <c r="Q184" i="9" s="1"/>
  <c r="Q176" i="9" a="1"/>
  <c r="Q176" i="9" s="1"/>
  <c r="Q168" i="9" a="1"/>
  <c r="Q168" i="9" s="1"/>
  <c r="Q160" i="9" a="1"/>
  <c r="Q160" i="9" s="1"/>
  <c r="Q152" i="9" a="1"/>
  <c r="Q152" i="9" s="1"/>
  <c r="Q144" i="9" a="1"/>
  <c r="Q144" i="9" s="1"/>
  <c r="Q136" i="9" a="1"/>
  <c r="Q136" i="9" s="1"/>
  <c r="Q128" i="9" a="1"/>
  <c r="Q128" i="9" s="1"/>
  <c r="Q120" i="9" a="1"/>
  <c r="Q120" i="9" s="1"/>
  <c r="Q72" i="9" a="1"/>
  <c r="Q72" i="9" s="1"/>
  <c r="Q64" i="9" a="1"/>
  <c r="Q64" i="9" s="1"/>
  <c r="Q56" i="9" a="1"/>
  <c r="Q56" i="9" s="1"/>
  <c r="Q48" i="9" a="1"/>
  <c r="Q48" i="9" s="1"/>
  <c r="Q40" i="9" a="1"/>
  <c r="Q40" i="9" s="1"/>
  <c r="Q32" i="9" a="1"/>
  <c r="Q32" i="9" s="1"/>
  <c r="Q24" i="9" a="1"/>
  <c r="Q24" i="9" s="1"/>
  <c r="Q16" i="9" a="1"/>
  <c r="Q16" i="9" s="1"/>
  <c r="Q8" i="9" a="1"/>
  <c r="Q8" i="9" s="1"/>
  <c r="Q295" i="9" a="1"/>
  <c r="Q295" i="9" s="1"/>
  <c r="Q287" i="9" a="1"/>
  <c r="Q287" i="9" s="1"/>
  <c r="Q279" i="9" a="1"/>
  <c r="Q279" i="9" s="1"/>
  <c r="Q271" i="9" a="1"/>
  <c r="Q271" i="9" s="1"/>
  <c r="Q263" i="9" a="1"/>
  <c r="Q263" i="9" s="1"/>
  <c r="Q255" i="9" a="1"/>
  <c r="Q255" i="9" s="1"/>
  <c r="Q247" i="9" a="1"/>
  <c r="Q247" i="9" s="1"/>
  <c r="Q239" i="9" a="1"/>
  <c r="Q239" i="9" s="1"/>
  <c r="Q231" i="9" a="1"/>
  <c r="Q231" i="9" s="1"/>
  <c r="Q223" i="9" a="1"/>
  <c r="Q223" i="9" s="1"/>
  <c r="Q215" i="9" a="1"/>
  <c r="Q215" i="9" s="1"/>
  <c r="Q207" i="9" a="1"/>
  <c r="Q207" i="9" s="1"/>
  <c r="Q199" i="9" a="1"/>
  <c r="Q199" i="9" s="1"/>
  <c r="Q191" i="9" a="1"/>
  <c r="Q191" i="9" s="1"/>
  <c r="Q183" i="9" a="1"/>
  <c r="Q183" i="9" s="1"/>
  <c r="Q175" i="9" a="1"/>
  <c r="Q175" i="9" s="1"/>
  <c r="Q167" i="9" a="1"/>
  <c r="Q167" i="9" s="1"/>
  <c r="Q159" i="9" a="1"/>
  <c r="Q159" i="9" s="1"/>
  <c r="Q151" i="9" a="1"/>
  <c r="Q151" i="9" s="1"/>
  <c r="Q143" i="9" a="1"/>
  <c r="Q143" i="9" s="1"/>
  <c r="Q135" i="9" a="1"/>
  <c r="Q135" i="9" s="1"/>
  <c r="Q127" i="9" a="1"/>
  <c r="Q127" i="9" s="1"/>
  <c r="Q119" i="9" a="1"/>
  <c r="Q119" i="9" s="1"/>
  <c r="Q71" i="9" a="1"/>
  <c r="Q71" i="9" s="1"/>
  <c r="Q63" i="9" a="1"/>
  <c r="Q63" i="9" s="1"/>
  <c r="Q55" i="9" a="1"/>
  <c r="Q55" i="9" s="1"/>
  <c r="Q47" i="9" a="1"/>
  <c r="Q47" i="9" s="1"/>
  <c r="Q39" i="9" a="1"/>
  <c r="Q39" i="9" s="1"/>
  <c r="Q31" i="9" a="1"/>
  <c r="Q31" i="9" s="1"/>
  <c r="Q23" i="9" a="1"/>
  <c r="Q23" i="9" s="1"/>
  <c r="Q15" i="9" a="1"/>
  <c r="Q15" i="9" s="1"/>
  <c r="Q7" i="9" a="1"/>
  <c r="Q7" i="9" s="1"/>
  <c r="Q350" i="9" a="1"/>
  <c r="Q350" i="9" s="1"/>
  <c r="Q342" i="9" a="1"/>
  <c r="Q342" i="9" s="1"/>
  <c r="Q334" i="9" a="1"/>
  <c r="Q334" i="9" s="1"/>
  <c r="Q326" i="9" a="1"/>
  <c r="Q326" i="9" s="1"/>
  <c r="Q318" i="9" a="1"/>
  <c r="Q318" i="9" s="1"/>
  <c r="Q310" i="9" a="1"/>
  <c r="Q310" i="9" s="1"/>
  <c r="Q302" i="9" a="1"/>
  <c r="Q302" i="9" s="1"/>
  <c r="Q294" i="9" a="1"/>
  <c r="Q294" i="9" s="1"/>
  <c r="Q286" i="9" a="1"/>
  <c r="Q286" i="9" s="1"/>
  <c r="Q278" i="9" a="1"/>
  <c r="Q278" i="9" s="1"/>
  <c r="Q270" i="9" a="1"/>
  <c r="Q270" i="9" s="1"/>
  <c r="Q262" i="9" a="1"/>
  <c r="Q262" i="9" s="1"/>
  <c r="Q254" i="9" a="1"/>
  <c r="Q254" i="9" s="1"/>
  <c r="Q246" i="9" a="1"/>
  <c r="Q246" i="9" s="1"/>
  <c r="Q238" i="9" a="1"/>
  <c r="Q238" i="9" s="1"/>
  <c r="Q230" i="9" a="1"/>
  <c r="Q230" i="9" s="1"/>
  <c r="Q222" i="9" a="1"/>
  <c r="Q222" i="9" s="1"/>
  <c r="Q214" i="9" a="1"/>
  <c r="Q214" i="9" s="1"/>
  <c r="Q206" i="9" a="1"/>
  <c r="Q206" i="9" s="1"/>
  <c r="Q198" i="9" a="1"/>
  <c r="Q198" i="9" s="1"/>
  <c r="Q190" i="9" a="1"/>
  <c r="Q190" i="9" s="1"/>
  <c r="Q182" i="9" a="1"/>
  <c r="Q182" i="9" s="1"/>
  <c r="Q174" i="9" a="1"/>
  <c r="Q174" i="9" s="1"/>
  <c r="Q166" i="9" a="1"/>
  <c r="Q166" i="9" s="1"/>
  <c r="Q158" i="9" a="1"/>
  <c r="Q158" i="9" s="1"/>
  <c r="Q150" i="9" a="1"/>
  <c r="Q150" i="9" s="1"/>
  <c r="Q142" i="9" a="1"/>
  <c r="Q142" i="9" s="1"/>
  <c r="Q134" i="9" a="1"/>
  <c r="Q134" i="9" s="1"/>
  <c r="Q126" i="9" a="1"/>
  <c r="Q126" i="9" s="1"/>
  <c r="Q118" i="9" a="1"/>
  <c r="Q118" i="9" s="1"/>
  <c r="Q70" i="9" a="1"/>
  <c r="Q70" i="9" s="1"/>
  <c r="Q62" i="9" a="1"/>
  <c r="Q62" i="9" s="1"/>
  <c r="Q54" i="9" a="1"/>
  <c r="Q54" i="9" s="1"/>
  <c r="Q46" i="9" a="1"/>
  <c r="Q46" i="9" s="1"/>
  <c r="Q38" i="9" a="1"/>
  <c r="Q38" i="9" s="1"/>
  <c r="Q30" i="9" a="1"/>
  <c r="Q30" i="9" s="1"/>
  <c r="Q22" i="9" a="1"/>
  <c r="Q22" i="9" s="1"/>
  <c r="Q14" i="9" a="1"/>
  <c r="Q14" i="9" s="1"/>
  <c r="Q6" i="9" a="1"/>
  <c r="Q6" i="9" s="1"/>
  <c r="I6" i="7" a="1"/>
  <c r="I6" i="7" s="1"/>
  <c r="I7" i="7" a="1"/>
  <c r="I7" i="7" s="1"/>
  <c r="I13" i="7" a="1"/>
  <c r="I13" i="7"/>
  <c r="G6" i="7" a="1"/>
  <c r="G6" i="7" s="1"/>
  <c r="G7" i="7" a="1"/>
  <c r="G7" i="7" s="1"/>
  <c r="G8" i="7" a="1"/>
  <c r="G8" i="7" s="1"/>
  <c r="I8" i="7" s="1" a="1"/>
  <c r="I8" i="7" s="1"/>
  <c r="G9" i="7" a="1"/>
  <c r="G9" i="7" s="1"/>
  <c r="I9" i="7" s="1" a="1"/>
  <c r="I9" i="7" s="1"/>
  <c r="G10" i="7" a="1"/>
  <c r="G10" i="7" s="1"/>
  <c r="I10" i="7" s="1" a="1"/>
  <c r="I10" i="7" s="1"/>
  <c r="G11" i="7" a="1"/>
  <c r="G11" i="7" s="1"/>
  <c r="I11" i="7" s="1" a="1"/>
  <c r="I11" i="7" s="1"/>
  <c r="G12" i="7" a="1"/>
  <c r="G12" i="7" s="1"/>
  <c r="I12" i="7" s="1" a="1"/>
  <c r="I12" i="7" s="1"/>
  <c r="G13" i="7" a="1"/>
  <c r="G13" i="7" s="1"/>
  <c r="G14" i="7" a="1"/>
  <c r="G14" i="7" s="1"/>
  <c r="I14" i="7" s="1" a="1"/>
  <c r="I14" i="7" s="1"/>
  <c r="G15" i="7" a="1"/>
  <c r="G15" i="7" s="1"/>
  <c r="I15" i="7" s="1" a="1"/>
  <c r="I15" i="7" s="1"/>
  <c r="G16" i="7" a="1"/>
  <c r="G16" i="7" s="1"/>
  <c r="G17" i="7" a="1"/>
  <c r="G17" i="7" s="1"/>
  <c r="I17" i="7" s="1" a="1"/>
  <c r="I17" i="7" s="1"/>
  <c r="G18" i="7" a="1"/>
  <c r="G18" i="7" s="1"/>
  <c r="I18" i="7" s="1" a="1"/>
  <c r="I18" i="7" s="1"/>
  <c r="G19" i="7" a="1"/>
  <c r="G19" i="7" s="1"/>
  <c r="I19" i="7" s="1" a="1"/>
  <c r="I19" i="7" s="1"/>
  <c r="G5" i="7" a="1"/>
  <c r="G5" i="7" s="1"/>
  <c r="I5" i="7" s="1" a="1"/>
  <c r="I5" i="7" s="1"/>
  <c r="E6" i="7"/>
  <c r="E7" i="7"/>
  <c r="E8" i="7"/>
  <c r="E9" i="7"/>
  <c r="E10" i="7"/>
  <c r="E11" i="7"/>
  <c r="E12" i="7"/>
  <c r="E13" i="7"/>
  <c r="E14" i="7"/>
  <c r="E15" i="7"/>
  <c r="E16" i="7"/>
  <c r="E17" i="7"/>
  <c r="E18" i="7"/>
  <c r="E19" i="7"/>
  <c r="E5" i="7"/>
  <c r="D7" i="7"/>
  <c r="F7" i="7" s="1"/>
  <c r="D9" i="7"/>
  <c r="D10" i="7"/>
  <c r="D11" i="7"/>
  <c r="D12" i="7"/>
  <c r="D17" i="7"/>
  <c r="D18" i="7"/>
  <c r="D19" i="7"/>
  <c r="F16" i="7"/>
  <c r="D16" i="7"/>
  <c r="D15" i="7"/>
  <c r="D14" i="7"/>
  <c r="D8" i="7"/>
  <c r="D6" i="7"/>
  <c r="D5" i="7"/>
  <c r="F6" i="6"/>
  <c r="F7" i="6"/>
  <c r="F8" i="6"/>
  <c r="F9" i="6"/>
  <c r="F10" i="6"/>
  <c r="F11" i="6"/>
  <c r="F12" i="6"/>
  <c r="F13" i="6"/>
  <c r="F14" i="6"/>
  <c r="F15" i="6"/>
  <c r="F16" i="6"/>
  <c r="F17" i="6"/>
  <c r="F18" i="6"/>
  <c r="F19" i="6"/>
  <c r="E6" i="6"/>
  <c r="E7" i="6"/>
  <c r="E8" i="6"/>
  <c r="E9" i="6"/>
  <c r="E10" i="6"/>
  <c r="E11" i="6"/>
  <c r="E12" i="6"/>
  <c r="E13" i="6"/>
  <c r="E14" i="6"/>
  <c r="E15" i="6"/>
  <c r="E16" i="6"/>
  <c r="E17" i="6"/>
  <c r="E18" i="6"/>
  <c r="E19" i="6"/>
  <c r="E5" i="6"/>
  <c r="D6" i="6"/>
  <c r="D7" i="6"/>
  <c r="D8" i="6"/>
  <c r="D9" i="6"/>
  <c r="D10" i="6"/>
  <c r="D11" i="6"/>
  <c r="D12" i="6"/>
  <c r="D13" i="6"/>
  <c r="D14" i="6"/>
  <c r="D15" i="6"/>
  <c r="D16" i="6"/>
  <c r="D17" i="6"/>
  <c r="D18" i="6"/>
  <c r="D19" i="6"/>
  <c r="D5" i="6"/>
  <c r="J12" i="7" l="1"/>
  <c r="J13" i="7"/>
  <c r="J6" i="7"/>
  <c r="J5" i="7"/>
  <c r="J11" i="7"/>
  <c r="J19" i="7"/>
  <c r="J10" i="7"/>
  <c r="J18" i="7"/>
  <c r="J9" i="7"/>
  <c r="J17" i="7"/>
  <c r="J8" i="7"/>
  <c r="J15" i="7"/>
  <c r="J7" i="7"/>
  <c r="J14" i="7"/>
  <c r="R3" i="9" a="1"/>
  <c r="R3" i="9" s="1"/>
  <c r="R11" i="9" a="1"/>
  <c r="R11" i="9" s="1"/>
  <c r="R19" i="9" a="1"/>
  <c r="R19" i="9" s="1"/>
  <c r="R27" i="9" a="1"/>
  <c r="R27" i="9" s="1"/>
  <c r="R34" i="9" a="1"/>
  <c r="R34" i="9" s="1"/>
  <c r="R40" i="9" a="1"/>
  <c r="R40" i="9" s="1"/>
  <c r="R47" i="9" a="1"/>
  <c r="R47" i="9" s="1"/>
  <c r="R55" i="9" a="1"/>
  <c r="R55" i="9" s="1"/>
  <c r="R69" i="9" a="1"/>
  <c r="R69" i="9" s="1"/>
  <c r="R76" i="9" a="1"/>
  <c r="R76" i="9" s="1"/>
  <c r="R84" i="9" a="1"/>
  <c r="R84" i="9" s="1"/>
  <c r="R91" i="9" a="1"/>
  <c r="R91" i="9" s="1"/>
  <c r="R98" i="9" a="1"/>
  <c r="R98" i="9" s="1"/>
  <c r="R104" i="9" a="1"/>
  <c r="R104" i="9" s="1"/>
  <c r="R112" i="9" a="1"/>
  <c r="R112" i="9" s="1"/>
  <c r="R119" i="9" a="1"/>
  <c r="R119" i="9" s="1"/>
  <c r="R133" i="9" a="1"/>
  <c r="R133" i="9" s="1"/>
  <c r="R140" i="9" a="1"/>
  <c r="R140" i="9" s="1"/>
  <c r="R148" i="9" a="1"/>
  <c r="R148" i="9" s="1"/>
  <c r="R155" i="9" a="1"/>
  <c r="R155" i="9" s="1"/>
  <c r="R162" i="9" a="1"/>
  <c r="R162" i="9" s="1"/>
  <c r="R168" i="9" a="1"/>
  <c r="R168" i="9" s="1"/>
  <c r="R176" i="9" a="1"/>
  <c r="R176" i="9" s="1"/>
  <c r="R183" i="9" a="1"/>
  <c r="R183" i="9" s="1"/>
  <c r="R197" i="9" a="1"/>
  <c r="R197" i="9" s="1"/>
  <c r="R204" i="9" a="1"/>
  <c r="R204" i="9" s="1"/>
  <c r="R212" i="9" a="1"/>
  <c r="R212" i="9" s="1"/>
  <c r="R219" i="9" a="1"/>
  <c r="R219" i="9" s="1"/>
  <c r="R226" i="9" a="1"/>
  <c r="R226" i="9" s="1"/>
  <c r="R232" i="9" a="1"/>
  <c r="R232" i="9" s="1"/>
  <c r="R240" i="9" a="1"/>
  <c r="R240" i="9" s="1"/>
  <c r="R247" i="9" a="1"/>
  <c r="R247" i="9" s="1"/>
  <c r="R261" i="9" a="1"/>
  <c r="R261" i="9" s="1"/>
  <c r="R268" i="9" a="1"/>
  <c r="R268" i="9" s="1"/>
  <c r="R276" i="9" a="1"/>
  <c r="R276" i="9" s="1"/>
  <c r="R283" i="9" a="1"/>
  <c r="R283" i="9" s="1"/>
  <c r="R290" i="9" a="1"/>
  <c r="R290" i="9" s="1"/>
  <c r="R296" i="9" a="1"/>
  <c r="R296" i="9" s="1"/>
  <c r="R304" i="9" a="1"/>
  <c r="R304" i="9" s="1"/>
  <c r="R311" i="9" a="1"/>
  <c r="R311" i="9" s="1"/>
  <c r="R325" i="9" a="1"/>
  <c r="R325" i="9" s="1"/>
  <c r="R332" i="9" a="1"/>
  <c r="R332" i="9" s="1"/>
  <c r="R340" i="9" a="1"/>
  <c r="R340" i="9" s="1"/>
  <c r="R345" i="9" a="1"/>
  <c r="R345" i="9" s="1"/>
  <c r="R350" i="9" a="1"/>
  <c r="R350" i="9" s="1"/>
  <c r="R359" i="9" a="1"/>
  <c r="R359" i="9" s="1"/>
  <c r="R368" i="9" a="1"/>
  <c r="R368" i="9" s="1"/>
  <c r="R377" i="9" a="1"/>
  <c r="R377" i="9" s="1"/>
  <c r="R382" i="9" a="1"/>
  <c r="R382" i="9" s="1"/>
  <c r="R391" i="9" a="1"/>
  <c r="R391" i="9" s="1"/>
  <c r="R400" i="9" a="1"/>
  <c r="R400" i="9" s="1"/>
  <c r="R409" i="9" a="1"/>
  <c r="R409" i="9" s="1"/>
  <c r="R414" i="9" a="1"/>
  <c r="R414" i="9" s="1"/>
  <c r="R423" i="9" a="1"/>
  <c r="R423" i="9" s="1"/>
  <c r="R432" i="9" a="1"/>
  <c r="R432" i="9" s="1"/>
  <c r="R441" i="9" a="1"/>
  <c r="R441" i="9" s="1"/>
  <c r="R446" i="9" a="1"/>
  <c r="R446" i="9" s="1"/>
  <c r="R455" i="9" a="1"/>
  <c r="R455" i="9" s="1"/>
  <c r="R464" i="9" a="1"/>
  <c r="R464" i="9" s="1"/>
  <c r="R4" i="9" a="1"/>
  <c r="R4" i="9" s="1"/>
  <c r="R12" i="9" a="1"/>
  <c r="R12" i="9" s="1"/>
  <c r="R20" i="9" a="1"/>
  <c r="R20" i="9" s="1"/>
  <c r="R28" i="9" a="1"/>
  <c r="R28" i="9" s="1"/>
  <c r="R41" i="9" a="1"/>
  <c r="R41" i="9" s="1"/>
  <c r="R48" i="9" a="1"/>
  <c r="R48" i="9" s="1"/>
  <c r="R56" i="9" a="1"/>
  <c r="R56" i="9" s="1"/>
  <c r="R63" i="9" a="1"/>
  <c r="R63" i="9" s="1"/>
  <c r="R70" i="9" a="1"/>
  <c r="R70" i="9" s="1"/>
  <c r="R77" i="9" a="1"/>
  <c r="R77" i="9" s="1"/>
  <c r="R85" i="9" a="1"/>
  <c r="R85" i="9" s="1"/>
  <c r="R92" i="9" a="1"/>
  <c r="R92" i="9" s="1"/>
  <c r="R105" i="9" a="1"/>
  <c r="R105" i="9" s="1"/>
  <c r="R113" i="9" a="1"/>
  <c r="R113" i="9" s="1"/>
  <c r="R120" i="9" a="1"/>
  <c r="R120" i="9" s="1"/>
  <c r="R127" i="9" a="1"/>
  <c r="R127" i="9" s="1"/>
  <c r="R134" i="9" a="1"/>
  <c r="R134" i="9" s="1"/>
  <c r="R141" i="9" a="1"/>
  <c r="R141" i="9" s="1"/>
  <c r="R149" i="9" a="1"/>
  <c r="R149" i="9" s="1"/>
  <c r="R156" i="9" a="1"/>
  <c r="R156" i="9" s="1"/>
  <c r="R169" i="9" a="1"/>
  <c r="R169" i="9" s="1"/>
  <c r="R177" i="9" a="1"/>
  <c r="R177" i="9" s="1"/>
  <c r="R184" i="9" a="1"/>
  <c r="R184" i="9" s="1"/>
  <c r="R191" i="9" a="1"/>
  <c r="R191" i="9" s="1"/>
  <c r="R198" i="9" a="1"/>
  <c r="R198" i="9" s="1"/>
  <c r="R205" i="9" a="1"/>
  <c r="R205" i="9" s="1"/>
  <c r="R213" i="9" a="1"/>
  <c r="R213" i="9" s="1"/>
  <c r="R220" i="9" a="1"/>
  <c r="R220" i="9" s="1"/>
  <c r="R233" i="9" a="1"/>
  <c r="R233" i="9" s="1"/>
  <c r="R241" i="9" a="1"/>
  <c r="R241" i="9" s="1"/>
  <c r="R248" i="9" a="1"/>
  <c r="R248" i="9" s="1"/>
  <c r="R255" i="9" a="1"/>
  <c r="R255" i="9" s="1"/>
  <c r="R262" i="9" a="1"/>
  <c r="R262" i="9" s="1"/>
  <c r="R269" i="9" a="1"/>
  <c r="R269" i="9" s="1"/>
  <c r="R277" i="9" a="1"/>
  <c r="R277" i="9" s="1"/>
  <c r="R284" i="9" a="1"/>
  <c r="R284" i="9" s="1"/>
  <c r="R297" i="9" a="1"/>
  <c r="R297" i="9" s="1"/>
  <c r="R305" i="9" a="1"/>
  <c r="R305" i="9" s="1"/>
  <c r="R312" i="9" a="1"/>
  <c r="R312" i="9" s="1"/>
  <c r="R319" i="9" a="1"/>
  <c r="R319" i="9" s="1"/>
  <c r="R326" i="9" a="1"/>
  <c r="R326" i="9" s="1"/>
  <c r="R333" i="9" a="1"/>
  <c r="R333" i="9" s="1"/>
  <c r="R341" i="9" a="1"/>
  <c r="R341" i="9" s="1"/>
  <c r="R346" i="9" a="1"/>
  <c r="R346" i="9" s="1"/>
  <c r="R355" i="9" a="1"/>
  <c r="R355" i="9" s="1"/>
  <c r="R364" i="9" a="1"/>
  <c r="R364" i="9" s="1"/>
  <c r="R373" i="9" a="1"/>
  <c r="R373" i="9" s="1"/>
  <c r="R378" i="9" a="1"/>
  <c r="R378" i="9" s="1"/>
  <c r="R387" i="9" a="1"/>
  <c r="R387" i="9" s="1"/>
  <c r="R396" i="9" a="1"/>
  <c r="R396" i="9" s="1"/>
  <c r="R405" i="9" a="1"/>
  <c r="R405" i="9" s="1"/>
  <c r="R410" i="9" a="1"/>
  <c r="R410" i="9" s="1"/>
  <c r="R419" i="9" a="1"/>
  <c r="R419" i="9" s="1"/>
  <c r="R428" i="9" a="1"/>
  <c r="R428" i="9" s="1"/>
  <c r="R437" i="9" a="1"/>
  <c r="R437" i="9" s="1"/>
  <c r="R442" i="9" a="1"/>
  <c r="R442" i="9" s="1"/>
  <c r="R451" i="9" a="1"/>
  <c r="R451" i="9" s="1"/>
  <c r="R5" i="9" a="1"/>
  <c r="R5" i="9" s="1"/>
  <c r="R13" i="9" a="1"/>
  <c r="R13" i="9" s="1"/>
  <c r="R21" i="9" a="1"/>
  <c r="R21" i="9" s="1"/>
  <c r="R29" i="9" a="1"/>
  <c r="R29" i="9" s="1"/>
  <c r="R35" i="9" a="1"/>
  <c r="R35" i="9" s="1"/>
  <c r="R42" i="9" a="1"/>
  <c r="R42" i="9" s="1"/>
  <c r="R49" i="9" a="1"/>
  <c r="R49" i="9" s="1"/>
  <c r="R57" i="9" a="1"/>
  <c r="R57" i="9" s="1"/>
  <c r="R64" i="9" a="1"/>
  <c r="R64" i="9" s="1"/>
  <c r="R78" i="9" a="1"/>
  <c r="R78" i="9" s="1"/>
  <c r="R86" i="9" a="1"/>
  <c r="R86" i="9" s="1"/>
  <c r="R93" i="9" a="1"/>
  <c r="R93" i="9" s="1"/>
  <c r="R99" i="9" a="1"/>
  <c r="R99" i="9" s="1"/>
  <c r="R106" i="9" a="1"/>
  <c r="R106" i="9" s="1"/>
  <c r="R114" i="9" a="1"/>
  <c r="R114" i="9" s="1"/>
  <c r="R121" i="9" a="1"/>
  <c r="R121" i="9" s="1"/>
  <c r="R128" i="9" a="1"/>
  <c r="R128" i="9" s="1"/>
  <c r="R142" i="9" a="1"/>
  <c r="R142" i="9" s="1"/>
  <c r="R150" i="9" a="1"/>
  <c r="R150" i="9" s="1"/>
  <c r="R157" i="9" a="1"/>
  <c r="R157" i="9" s="1"/>
  <c r="R163" i="9" a="1"/>
  <c r="R163" i="9" s="1"/>
  <c r="R170" i="9" a="1"/>
  <c r="R170" i="9" s="1"/>
  <c r="R178" i="9" a="1"/>
  <c r="R178" i="9" s="1"/>
  <c r="R185" i="9" a="1"/>
  <c r="R185" i="9" s="1"/>
  <c r="R192" i="9" a="1"/>
  <c r="R192" i="9" s="1"/>
  <c r="R206" i="9" a="1"/>
  <c r="R206" i="9" s="1"/>
  <c r="R214" i="9" a="1"/>
  <c r="R214" i="9" s="1"/>
  <c r="R221" i="9" a="1"/>
  <c r="R221" i="9" s="1"/>
  <c r="R227" i="9" a="1"/>
  <c r="R227" i="9" s="1"/>
  <c r="R234" i="9" a="1"/>
  <c r="R234" i="9" s="1"/>
  <c r="R242" i="9" a="1"/>
  <c r="R242" i="9" s="1"/>
  <c r="R249" i="9" a="1"/>
  <c r="R249" i="9" s="1"/>
  <c r="R256" i="9" a="1"/>
  <c r="R256" i="9" s="1"/>
  <c r="R270" i="9" a="1"/>
  <c r="R270" i="9" s="1"/>
  <c r="R278" i="9" a="1"/>
  <c r="R278" i="9" s="1"/>
  <c r="R285" i="9" a="1"/>
  <c r="R285" i="9" s="1"/>
  <c r="R291" i="9" a="1"/>
  <c r="R291" i="9" s="1"/>
  <c r="R298" i="9" a="1"/>
  <c r="R298" i="9" s="1"/>
  <c r="R306" i="9" a="1"/>
  <c r="R306" i="9" s="1"/>
  <c r="R313" i="9" a="1"/>
  <c r="R313" i="9" s="1"/>
  <c r="R320" i="9" a="1"/>
  <c r="R320" i="9" s="1"/>
  <c r="R334" i="9" a="1"/>
  <c r="R334" i="9" s="1"/>
  <c r="R342" i="9" a="1"/>
  <c r="R342" i="9" s="1"/>
  <c r="R351" i="9" a="1"/>
  <c r="R351" i="9" s="1"/>
  <c r="R360" i="9" a="1"/>
  <c r="R360" i="9" s="1"/>
  <c r="R369" i="9" a="1"/>
  <c r="R369" i="9" s="1"/>
  <c r="R374" i="9" a="1"/>
  <c r="R374" i="9" s="1"/>
  <c r="R383" i="9" a="1"/>
  <c r="R383" i="9" s="1"/>
  <c r="R392" i="9" a="1"/>
  <c r="R392" i="9" s="1"/>
  <c r="R401" i="9" a="1"/>
  <c r="R401" i="9" s="1"/>
  <c r="R406" i="9" a="1"/>
  <c r="R406" i="9" s="1"/>
  <c r="R415" i="9" a="1"/>
  <c r="R415" i="9" s="1"/>
  <c r="R424" i="9" a="1"/>
  <c r="R424" i="9" s="1"/>
  <c r="R433" i="9" a="1"/>
  <c r="R433" i="9" s="1"/>
  <c r="R438" i="9" a="1"/>
  <c r="R438" i="9" s="1"/>
  <c r="R447" i="9" a="1"/>
  <c r="R447" i="9" s="1"/>
  <c r="R456" i="9" a="1"/>
  <c r="R456" i="9" s="1"/>
  <c r="R466" i="9" a="1"/>
  <c r="R466" i="9" s="1"/>
  <c r="R471" i="9" a="1"/>
  <c r="R471" i="9" s="1"/>
  <c r="R6" i="9" a="1"/>
  <c r="R6" i="9" s="1"/>
  <c r="R14" i="9" a="1"/>
  <c r="R14" i="9" s="1"/>
  <c r="R22" i="9" a="1"/>
  <c r="R22" i="9" s="1"/>
  <c r="R30" i="9" a="1"/>
  <c r="R30" i="9" s="1"/>
  <c r="R36" i="9" a="1"/>
  <c r="R36" i="9" s="1"/>
  <c r="R50" i="9" a="1"/>
  <c r="R50" i="9" s="1"/>
  <c r="R58" i="9" a="1"/>
  <c r="R58" i="9" s="1"/>
  <c r="R65" i="9" a="1"/>
  <c r="R65" i="9" s="1"/>
  <c r="R71" i="9" a="1"/>
  <c r="R71" i="9" s="1"/>
  <c r="R79" i="9" a="1"/>
  <c r="R79" i="9" s="1"/>
  <c r="R94" i="9" a="1"/>
  <c r="R94" i="9" s="1"/>
  <c r="R100" i="9" a="1"/>
  <c r="R100" i="9" s="1"/>
  <c r="R107" i="9" a="1"/>
  <c r="R107" i="9" s="1"/>
  <c r="R115" i="9" a="1"/>
  <c r="R115" i="9" s="1"/>
  <c r="R122" i="9" a="1"/>
  <c r="R122" i="9" s="1"/>
  <c r="R129" i="9" a="1"/>
  <c r="R129" i="9" s="1"/>
  <c r="R135" i="9" a="1"/>
  <c r="R135" i="9" s="1"/>
  <c r="R143" i="9" a="1"/>
  <c r="R143" i="9" s="1"/>
  <c r="R158" i="9" a="1"/>
  <c r="R158" i="9" s="1"/>
  <c r="R164" i="9" a="1"/>
  <c r="R164" i="9" s="1"/>
  <c r="R171" i="9" a="1"/>
  <c r="R171" i="9" s="1"/>
  <c r="R179" i="9" a="1"/>
  <c r="R179" i="9" s="1"/>
  <c r="R186" i="9" a="1"/>
  <c r="R186" i="9" s="1"/>
  <c r="R193" i="9" a="1"/>
  <c r="R193" i="9" s="1"/>
  <c r="R199" i="9" a="1"/>
  <c r="R199" i="9" s="1"/>
  <c r="R207" i="9" a="1"/>
  <c r="R207" i="9" s="1"/>
  <c r="R222" i="9" a="1"/>
  <c r="R222" i="9" s="1"/>
  <c r="R228" i="9" a="1"/>
  <c r="R228" i="9" s="1"/>
  <c r="R235" i="9" a="1"/>
  <c r="R235" i="9" s="1"/>
  <c r="R243" i="9" a="1"/>
  <c r="R243" i="9" s="1"/>
  <c r="R250" i="9" a="1"/>
  <c r="R250" i="9" s="1"/>
  <c r="R257" i="9" a="1"/>
  <c r="R257" i="9" s="1"/>
  <c r="R263" i="9" a="1"/>
  <c r="R263" i="9" s="1"/>
  <c r="R271" i="9" a="1"/>
  <c r="R271" i="9" s="1"/>
  <c r="R286" i="9" a="1"/>
  <c r="R286" i="9" s="1"/>
  <c r="R292" i="9" a="1"/>
  <c r="R292" i="9" s="1"/>
  <c r="R299" i="9" a="1"/>
  <c r="R299" i="9" s="1"/>
  <c r="R307" i="9" a="1"/>
  <c r="R307" i="9" s="1"/>
  <c r="R314" i="9" a="1"/>
  <c r="R314" i="9" s="1"/>
  <c r="R321" i="9" a="1"/>
  <c r="R321" i="9" s="1"/>
  <c r="R327" i="9" a="1"/>
  <c r="R327" i="9" s="1"/>
  <c r="R335" i="9" a="1"/>
  <c r="R335" i="9" s="1"/>
  <c r="R347" i="9" a="1"/>
  <c r="R347" i="9" s="1"/>
  <c r="R356" i="9" a="1"/>
  <c r="R356" i="9" s="1"/>
  <c r="R365" i="9" a="1"/>
  <c r="R365" i="9" s="1"/>
  <c r="R370" i="9" a="1"/>
  <c r="R370" i="9" s="1"/>
  <c r="R379" i="9" a="1"/>
  <c r="R379" i="9" s="1"/>
  <c r="R388" i="9" a="1"/>
  <c r="R388" i="9" s="1"/>
  <c r="R397" i="9" a="1"/>
  <c r="R397" i="9" s="1"/>
  <c r="R402" i="9" a="1"/>
  <c r="R402" i="9" s="1"/>
  <c r="R7" i="9" a="1"/>
  <c r="R7" i="9" s="1"/>
  <c r="R15" i="9" a="1"/>
  <c r="R15" i="9" s="1"/>
  <c r="R23" i="9" a="1"/>
  <c r="R23" i="9" s="1"/>
  <c r="R37" i="9" a="1"/>
  <c r="R37" i="9" s="1"/>
  <c r="R43" i="9" a="1"/>
  <c r="R43" i="9" s="1"/>
  <c r="R51" i="9" a="1"/>
  <c r="R51" i="9" s="1"/>
  <c r="R59" i="9" a="1"/>
  <c r="R59" i="9" s="1"/>
  <c r="R66" i="9" a="1"/>
  <c r="R66" i="9" s="1"/>
  <c r="R72" i="9" a="1"/>
  <c r="R72" i="9" s="1"/>
  <c r="R80" i="9" a="1"/>
  <c r="R80" i="9" s="1"/>
  <c r="R87" i="9" a="1"/>
  <c r="R87" i="9" s="1"/>
  <c r="R101" i="9" a="1"/>
  <c r="R101" i="9" s="1"/>
  <c r="R108" i="9" a="1"/>
  <c r="R108" i="9" s="1"/>
  <c r="R116" i="9" a="1"/>
  <c r="R116" i="9" s="1"/>
  <c r="R123" i="9" a="1"/>
  <c r="R123" i="9" s="1"/>
  <c r="R130" i="9" a="1"/>
  <c r="R130" i="9" s="1"/>
  <c r="R136" i="9" a="1"/>
  <c r="R136" i="9" s="1"/>
  <c r="R144" i="9" a="1"/>
  <c r="R144" i="9" s="1"/>
  <c r="R151" i="9" a="1"/>
  <c r="R151" i="9" s="1"/>
  <c r="R165" i="9" a="1"/>
  <c r="R165" i="9" s="1"/>
  <c r="R172" i="9" a="1"/>
  <c r="R172" i="9" s="1"/>
  <c r="R180" i="9" a="1"/>
  <c r="R180" i="9" s="1"/>
  <c r="R187" i="9" a="1"/>
  <c r="R187" i="9" s="1"/>
  <c r="R194" i="9" a="1"/>
  <c r="R194" i="9" s="1"/>
  <c r="R200" i="9" a="1"/>
  <c r="R200" i="9" s="1"/>
  <c r="R208" i="9" a="1"/>
  <c r="R208" i="9" s="1"/>
  <c r="R215" i="9" a="1"/>
  <c r="R215" i="9" s="1"/>
  <c r="R229" i="9" a="1"/>
  <c r="R229" i="9" s="1"/>
  <c r="R236" i="9" a="1"/>
  <c r="R236" i="9" s="1"/>
  <c r="R244" i="9" a="1"/>
  <c r="R244" i="9" s="1"/>
  <c r="R251" i="9" a="1"/>
  <c r="R251" i="9" s="1"/>
  <c r="R258" i="9" a="1"/>
  <c r="R258" i="9" s="1"/>
  <c r="R264" i="9" a="1"/>
  <c r="R264" i="9" s="1"/>
  <c r="R272" i="9" a="1"/>
  <c r="R272" i="9" s="1"/>
  <c r="R279" i="9" a="1"/>
  <c r="R279" i="9" s="1"/>
  <c r="R293" i="9" a="1"/>
  <c r="R293" i="9" s="1"/>
  <c r="R300" i="9" a="1"/>
  <c r="R300" i="9" s="1"/>
  <c r="R308" i="9" a="1"/>
  <c r="R308" i="9" s="1"/>
  <c r="R315" i="9" a="1"/>
  <c r="R315" i="9" s="1"/>
  <c r="R322" i="9" a="1"/>
  <c r="R322" i="9" s="1"/>
  <c r="R328" i="9" a="1"/>
  <c r="R328" i="9" s="1"/>
  <c r="R336" i="9" a="1"/>
  <c r="R336" i="9" s="1"/>
  <c r="R343" i="9" a="1"/>
  <c r="R343" i="9" s="1"/>
  <c r="R352" i="9" a="1"/>
  <c r="R352" i="9" s="1"/>
  <c r="R361" i="9" a="1"/>
  <c r="R361" i="9" s="1"/>
  <c r="R366" i="9" a="1"/>
  <c r="R366" i="9" s="1"/>
  <c r="R375" i="9" a="1"/>
  <c r="R375" i="9" s="1"/>
  <c r="R384" i="9" a="1"/>
  <c r="R384" i="9" s="1"/>
  <c r="R393" i="9" a="1"/>
  <c r="R393" i="9" s="1"/>
  <c r="R398" i="9" a="1"/>
  <c r="R398" i="9" s="1"/>
  <c r="R407" i="9" a="1"/>
  <c r="R407" i="9" s="1"/>
  <c r="R416" i="9" a="1"/>
  <c r="R416" i="9" s="1"/>
  <c r="R425" i="9" a="1"/>
  <c r="R425" i="9" s="1"/>
  <c r="R430" i="9" a="1"/>
  <c r="R430" i="9" s="1"/>
  <c r="R439" i="9" a="1"/>
  <c r="R439" i="9" s="1"/>
  <c r="R448" i="9" a="1"/>
  <c r="R448" i="9" s="1"/>
  <c r="R457" i="9" a="1"/>
  <c r="R457" i="9" s="1"/>
  <c r="R462" i="9" a="1"/>
  <c r="R462" i="9" s="1"/>
  <c r="R467" i="9" a="1"/>
  <c r="R467" i="9" s="1"/>
  <c r="R8" i="9" a="1"/>
  <c r="R8" i="9" s="1"/>
  <c r="R16" i="9" a="1"/>
  <c r="R16" i="9" s="1"/>
  <c r="R24" i="9" a="1"/>
  <c r="R24" i="9" s="1"/>
  <c r="R31" i="9" a="1"/>
  <c r="R31" i="9" s="1"/>
  <c r="R38" i="9" a="1"/>
  <c r="R38" i="9" s="1"/>
  <c r="R44" i="9" a="1"/>
  <c r="R44" i="9" s="1"/>
  <c r="R52" i="9" a="1"/>
  <c r="R52" i="9" s="1"/>
  <c r="R60" i="9" a="1"/>
  <c r="R60" i="9" s="1"/>
  <c r="R73" i="9" a="1"/>
  <c r="R73" i="9" s="1"/>
  <c r="R81" i="9" a="1"/>
  <c r="R81" i="9" s="1"/>
  <c r="R88" i="9" a="1"/>
  <c r="R88" i="9" s="1"/>
  <c r="R95" i="9" a="1"/>
  <c r="R95" i="9" s="1"/>
  <c r="R102" i="9" a="1"/>
  <c r="R102" i="9" s="1"/>
  <c r="R109" i="9" a="1"/>
  <c r="R109" i="9" s="1"/>
  <c r="R117" i="9" a="1"/>
  <c r="R117" i="9" s="1"/>
  <c r="R124" i="9" a="1"/>
  <c r="R124" i="9" s="1"/>
  <c r="R137" i="9" a="1"/>
  <c r="R137" i="9" s="1"/>
  <c r="R145" i="9" a="1"/>
  <c r="R145" i="9" s="1"/>
  <c r="R152" i="9" a="1"/>
  <c r="R152" i="9" s="1"/>
  <c r="R159" i="9" a="1"/>
  <c r="R159" i="9" s="1"/>
  <c r="R166" i="9" a="1"/>
  <c r="R166" i="9" s="1"/>
  <c r="R173" i="9" a="1"/>
  <c r="R173" i="9" s="1"/>
  <c r="R181" i="9" a="1"/>
  <c r="R181" i="9" s="1"/>
  <c r="R188" i="9" a="1"/>
  <c r="R188" i="9" s="1"/>
  <c r="R201" i="9" a="1"/>
  <c r="R201" i="9" s="1"/>
  <c r="R209" i="9" a="1"/>
  <c r="R209" i="9" s="1"/>
  <c r="R216" i="9" a="1"/>
  <c r="R216" i="9" s="1"/>
  <c r="R223" i="9" a="1"/>
  <c r="R223" i="9" s="1"/>
  <c r="R230" i="9" a="1"/>
  <c r="R230" i="9" s="1"/>
  <c r="R237" i="9" a="1"/>
  <c r="R237" i="9" s="1"/>
  <c r="R245" i="9" a="1"/>
  <c r="R245" i="9" s="1"/>
  <c r="R252" i="9" a="1"/>
  <c r="R252" i="9" s="1"/>
  <c r="R265" i="9" a="1"/>
  <c r="R265" i="9" s="1"/>
  <c r="R273" i="9" a="1"/>
  <c r="R273" i="9" s="1"/>
  <c r="R280" i="9" a="1"/>
  <c r="R280" i="9" s="1"/>
  <c r="R287" i="9" a="1"/>
  <c r="R287" i="9" s="1"/>
  <c r="R294" i="9" a="1"/>
  <c r="R294" i="9" s="1"/>
  <c r="R301" i="9" a="1"/>
  <c r="R301" i="9" s="1"/>
  <c r="R309" i="9" a="1"/>
  <c r="R309" i="9" s="1"/>
  <c r="R316" i="9" a="1"/>
  <c r="R316" i="9" s="1"/>
  <c r="R329" i="9" a="1"/>
  <c r="R329" i="9" s="1"/>
  <c r="R337" i="9" a="1"/>
  <c r="R337" i="9" s="1"/>
  <c r="R348" i="9" a="1"/>
  <c r="R348" i="9" s="1"/>
  <c r="R357" i="9" a="1"/>
  <c r="R357" i="9" s="1"/>
  <c r="R362" i="9" a="1"/>
  <c r="R362" i="9" s="1"/>
  <c r="R371" i="9" a="1"/>
  <c r="R371" i="9" s="1"/>
  <c r="R380" i="9" a="1"/>
  <c r="R380" i="9" s="1"/>
  <c r="R389" i="9" a="1"/>
  <c r="R389" i="9" s="1"/>
  <c r="R394" i="9" a="1"/>
  <c r="R394" i="9" s="1"/>
  <c r="R403" i="9" a="1"/>
  <c r="R403" i="9" s="1"/>
  <c r="R412" i="9" a="1"/>
  <c r="R412" i="9" s="1"/>
  <c r="R421" i="9" a="1"/>
  <c r="R421" i="9" s="1"/>
  <c r="R426" i="9" a="1"/>
  <c r="R426" i="9" s="1"/>
  <c r="R435" i="9" a="1"/>
  <c r="R435" i="9" s="1"/>
  <c r="R444" i="9" a="1"/>
  <c r="R444" i="9" s="1"/>
  <c r="R453" i="9" a="1"/>
  <c r="R453" i="9" s="1"/>
  <c r="R458" i="9" a="1"/>
  <c r="R458" i="9" s="1"/>
  <c r="R473" i="9" a="1"/>
  <c r="R473" i="9" s="1"/>
  <c r="R489" i="9" a="1"/>
  <c r="R489" i="9" s="1"/>
  <c r="R505" i="9" a="1"/>
  <c r="R505" i="9" s="1"/>
  <c r="R9" i="9" a="1"/>
  <c r="R9" i="9" s="1"/>
  <c r="R17" i="9" a="1"/>
  <c r="R17" i="9" s="1"/>
  <c r="R25" i="9" a="1"/>
  <c r="R25" i="9" s="1"/>
  <c r="R32" i="9" a="1"/>
  <c r="R32" i="9" s="1"/>
  <c r="R45" i="9" a="1"/>
  <c r="R45" i="9" s="1"/>
  <c r="R53" i="9" a="1"/>
  <c r="R53" i="9" s="1"/>
  <c r="R61" i="9" a="1"/>
  <c r="R61" i="9" s="1"/>
  <c r="R67" i="9" a="1"/>
  <c r="R67" i="9" s="1"/>
  <c r="R74" i="9" a="1"/>
  <c r="R74" i="9" s="1"/>
  <c r="R82" i="9" a="1"/>
  <c r="R82" i="9" s="1"/>
  <c r="R89" i="9" a="1"/>
  <c r="R89" i="9" s="1"/>
  <c r="R96" i="9" a="1"/>
  <c r="R96" i="9" s="1"/>
  <c r="R110" i="9" a="1"/>
  <c r="R110" i="9" s="1"/>
  <c r="R118" i="9" a="1"/>
  <c r="R118" i="9" s="1"/>
  <c r="R125" i="9" a="1"/>
  <c r="R125" i="9" s="1"/>
  <c r="R131" i="9" a="1"/>
  <c r="R131" i="9" s="1"/>
  <c r="R138" i="9" a="1"/>
  <c r="R138" i="9" s="1"/>
  <c r="R146" i="9" a="1"/>
  <c r="R146" i="9" s="1"/>
  <c r="R153" i="9" a="1"/>
  <c r="R153" i="9" s="1"/>
  <c r="R160" i="9" a="1"/>
  <c r="R160" i="9" s="1"/>
  <c r="R174" i="9" a="1"/>
  <c r="R174" i="9" s="1"/>
  <c r="R182" i="9" a="1"/>
  <c r="R182" i="9" s="1"/>
  <c r="R189" i="9" a="1"/>
  <c r="R189" i="9" s="1"/>
  <c r="R195" i="9" a="1"/>
  <c r="R195" i="9" s="1"/>
  <c r="R202" i="9" a="1"/>
  <c r="R202" i="9" s="1"/>
  <c r="R210" i="9" a="1"/>
  <c r="R210" i="9" s="1"/>
  <c r="R217" i="9" a="1"/>
  <c r="R217" i="9" s="1"/>
  <c r="R224" i="9" a="1"/>
  <c r="R224" i="9" s="1"/>
  <c r="R238" i="9" a="1"/>
  <c r="R238" i="9" s="1"/>
  <c r="R246" i="9" a="1"/>
  <c r="R246" i="9" s="1"/>
  <c r="R253" i="9" a="1"/>
  <c r="R253" i="9" s="1"/>
  <c r="R259" i="9" a="1"/>
  <c r="R259" i="9" s="1"/>
  <c r="R266" i="9" a="1"/>
  <c r="R266" i="9" s="1"/>
  <c r="R274" i="9" a="1"/>
  <c r="R274" i="9" s="1"/>
  <c r="R281" i="9" a="1"/>
  <c r="R281" i="9" s="1"/>
  <c r="R288" i="9" a="1"/>
  <c r="R288" i="9" s="1"/>
  <c r="R302" i="9" a="1"/>
  <c r="R302" i="9" s="1"/>
  <c r="R310" i="9" a="1"/>
  <c r="R310" i="9" s="1"/>
  <c r="R317" i="9" a="1"/>
  <c r="R317" i="9" s="1"/>
  <c r="R323" i="9" a="1"/>
  <c r="R323" i="9" s="1"/>
  <c r="R330" i="9" a="1"/>
  <c r="R330" i="9" s="1"/>
  <c r="R338" i="9" a="1"/>
  <c r="R338" i="9" s="1"/>
  <c r="R344" i="9" a="1"/>
  <c r="R344" i="9" s="1"/>
  <c r="R353" i="9" a="1"/>
  <c r="R353" i="9" s="1"/>
  <c r="R358" i="9" a="1"/>
  <c r="R358" i="9" s="1"/>
  <c r="R367" i="9" a="1"/>
  <c r="R367" i="9" s="1"/>
  <c r="R376" i="9" a="1"/>
  <c r="R376" i="9" s="1"/>
  <c r="R385" i="9" a="1"/>
  <c r="R385" i="9" s="1"/>
  <c r="R390" i="9" a="1"/>
  <c r="R390" i="9" s="1"/>
  <c r="R399" i="9" a="1"/>
  <c r="R399" i="9" s="1"/>
  <c r="R408" i="9" a="1"/>
  <c r="R408" i="9" s="1"/>
  <c r="R417" i="9" a="1"/>
  <c r="R417" i="9" s="1"/>
  <c r="R422" i="9" a="1"/>
  <c r="R422" i="9" s="1"/>
  <c r="R431" i="9" a="1"/>
  <c r="R431" i="9" s="1"/>
  <c r="R440" i="9" a="1"/>
  <c r="R440" i="9" s="1"/>
  <c r="R449" i="9" a="1"/>
  <c r="R449" i="9" s="1"/>
  <c r="R454" i="9" a="1"/>
  <c r="R454" i="9" s="1"/>
  <c r="R463" i="9" a="1"/>
  <c r="R463" i="9" s="1"/>
  <c r="R468" i="9" a="1"/>
  <c r="R468" i="9" s="1"/>
  <c r="R474" i="9" a="1"/>
  <c r="R474" i="9" s="1"/>
  <c r="R10" i="9" a="1"/>
  <c r="R10" i="9" s="1"/>
  <c r="R18" i="9" a="1"/>
  <c r="R18" i="9" s="1"/>
  <c r="R26" i="9" a="1"/>
  <c r="R26" i="9" s="1"/>
  <c r="R33" i="9" a="1"/>
  <c r="R33" i="9" s="1"/>
  <c r="R39" i="9" a="1"/>
  <c r="R39" i="9" s="1"/>
  <c r="R46" i="9" a="1"/>
  <c r="R46" i="9" s="1"/>
  <c r="R54" i="9" a="1"/>
  <c r="R54" i="9" s="1"/>
  <c r="R62" i="9" a="1"/>
  <c r="R62" i="9" s="1"/>
  <c r="R68" i="9" a="1"/>
  <c r="R68" i="9" s="1"/>
  <c r="R75" i="9" a="1"/>
  <c r="R75" i="9" s="1"/>
  <c r="R83" i="9" a="1"/>
  <c r="R83" i="9" s="1"/>
  <c r="R90" i="9" a="1"/>
  <c r="R90" i="9" s="1"/>
  <c r="R97" i="9" a="1"/>
  <c r="R97" i="9" s="1"/>
  <c r="R103" i="9" a="1"/>
  <c r="R103" i="9" s="1"/>
  <c r="R111" i="9" a="1"/>
  <c r="R111" i="9" s="1"/>
  <c r="R126" i="9" a="1"/>
  <c r="R126" i="9" s="1"/>
  <c r="R132" i="9" a="1"/>
  <c r="R132" i="9" s="1"/>
  <c r="R139" i="9" a="1"/>
  <c r="R139" i="9" s="1"/>
  <c r="R147" i="9" a="1"/>
  <c r="R147" i="9" s="1"/>
  <c r="R154" i="9" a="1"/>
  <c r="R154" i="9" s="1"/>
  <c r="R161" i="9" a="1"/>
  <c r="R161" i="9" s="1"/>
  <c r="R167" i="9" a="1"/>
  <c r="R167" i="9" s="1"/>
  <c r="R175" i="9" a="1"/>
  <c r="R175" i="9" s="1"/>
  <c r="R190" i="9" a="1"/>
  <c r="R190" i="9" s="1"/>
  <c r="R196" i="9" a="1"/>
  <c r="R196" i="9" s="1"/>
  <c r="R203" i="9" a="1"/>
  <c r="R203" i="9" s="1"/>
  <c r="R211" i="9" a="1"/>
  <c r="R211" i="9" s="1"/>
  <c r="R218" i="9" a="1"/>
  <c r="R218" i="9" s="1"/>
  <c r="R225" i="9" a="1"/>
  <c r="R225" i="9" s="1"/>
  <c r="R231" i="9" a="1"/>
  <c r="R231" i="9" s="1"/>
  <c r="R239" i="9" a="1"/>
  <c r="R239" i="9" s="1"/>
  <c r="R254" i="9" a="1"/>
  <c r="R254" i="9" s="1"/>
  <c r="R260" i="9" a="1"/>
  <c r="R260" i="9" s="1"/>
  <c r="R267" i="9" a="1"/>
  <c r="R267" i="9" s="1"/>
  <c r="R275" i="9" a="1"/>
  <c r="R275" i="9" s="1"/>
  <c r="R282" i="9" a="1"/>
  <c r="R282" i="9" s="1"/>
  <c r="R289" i="9" a="1"/>
  <c r="R289" i="9" s="1"/>
  <c r="R295" i="9" a="1"/>
  <c r="R295" i="9" s="1"/>
  <c r="R303" i="9" a="1"/>
  <c r="R303" i="9" s="1"/>
  <c r="R318" i="9" a="1"/>
  <c r="R318" i="9" s="1"/>
  <c r="R324" i="9" a="1"/>
  <c r="R324" i="9" s="1"/>
  <c r="R331" i="9" a="1"/>
  <c r="R331" i="9" s="1"/>
  <c r="R339" i="9" a="1"/>
  <c r="R339" i="9" s="1"/>
  <c r="R349" i="9" a="1"/>
  <c r="R349" i="9" s="1"/>
  <c r="R354" i="9" a="1"/>
  <c r="R354" i="9" s="1"/>
  <c r="R363" i="9" a="1"/>
  <c r="R363" i="9" s="1"/>
  <c r="R372" i="9" a="1"/>
  <c r="R372" i="9" s="1"/>
  <c r="R381" i="9" a="1"/>
  <c r="R381" i="9" s="1"/>
  <c r="R386" i="9" a="1"/>
  <c r="R386" i="9" s="1"/>
  <c r="R395" i="9" a="1"/>
  <c r="R395" i="9" s="1"/>
  <c r="R404" i="9" a="1"/>
  <c r="R404" i="9" s="1"/>
  <c r="R413" i="9" a="1"/>
  <c r="R413" i="9" s="1"/>
  <c r="R418" i="9" a="1"/>
  <c r="R418" i="9" s="1"/>
  <c r="R427" i="9" a="1"/>
  <c r="R427" i="9" s="1"/>
  <c r="R436" i="9" a="1"/>
  <c r="R436" i="9" s="1"/>
  <c r="R445" i="9" a="1"/>
  <c r="R445" i="9" s="1"/>
  <c r="R450" i="9" a="1"/>
  <c r="R450" i="9" s="1"/>
  <c r="R459" i="9" a="1"/>
  <c r="R459" i="9" s="1"/>
  <c r="R469" i="9" a="1"/>
  <c r="R469" i="9" s="1"/>
  <c r="R485" i="9" a="1"/>
  <c r="R485" i="9" s="1"/>
  <c r="R501" i="9" a="1"/>
  <c r="R501" i="9" s="1"/>
  <c r="R517" i="9" a="1"/>
  <c r="R517" i="9" s="1"/>
  <c r="R443" i="9" a="1"/>
  <c r="R443" i="9" s="1"/>
  <c r="R477" i="9" a="1"/>
  <c r="R477" i="9" s="1"/>
  <c r="R484" i="9" a="1"/>
  <c r="R484" i="9" s="1"/>
  <c r="R506" i="9" a="1"/>
  <c r="R506" i="9" s="1"/>
  <c r="R512" i="9" a="1"/>
  <c r="R512" i="9" s="1"/>
  <c r="R524" i="9" a="1"/>
  <c r="R524" i="9" s="1"/>
  <c r="R530" i="9" a="1"/>
  <c r="R530" i="9" s="1"/>
  <c r="R535" i="9" a="1"/>
  <c r="R535" i="9" s="1"/>
  <c r="R540" i="9" a="1"/>
  <c r="R540" i="9" s="1"/>
  <c r="R533" i="9" a="1"/>
  <c r="R533" i="9" s="1"/>
  <c r="R411" i="9" a="1"/>
  <c r="R411" i="9" s="1"/>
  <c r="R470" i="9" a="1"/>
  <c r="R470" i="9" s="1"/>
  <c r="R478" i="9" a="1"/>
  <c r="R478" i="9" s="1"/>
  <c r="R486" i="9" a="1"/>
  <c r="R486" i="9" s="1"/>
  <c r="R492" i="9" a="1"/>
  <c r="R492" i="9" s="1"/>
  <c r="R499" i="9" a="1"/>
  <c r="R499" i="9" s="1"/>
  <c r="R507" i="9" a="1"/>
  <c r="R507" i="9" s="1"/>
  <c r="R513" i="9" a="1"/>
  <c r="R513" i="9" s="1"/>
  <c r="R519" i="9" a="1"/>
  <c r="R519" i="9" s="1"/>
  <c r="R525" i="9" a="1"/>
  <c r="R525" i="9" s="1"/>
  <c r="R452" i="9" a="1"/>
  <c r="R452" i="9" s="1"/>
  <c r="R479" i="9" a="1"/>
  <c r="R479" i="9" s="1"/>
  <c r="R493" i="9" a="1"/>
  <c r="R493" i="9" s="1"/>
  <c r="R500" i="9" a="1"/>
  <c r="R500" i="9" s="1"/>
  <c r="R514" i="9" a="1"/>
  <c r="R514" i="9" s="1"/>
  <c r="R526" i="9" a="1"/>
  <c r="R526" i="9" s="1"/>
  <c r="R531" i="9" a="1"/>
  <c r="R531" i="9" s="1"/>
  <c r="R536" i="9" a="1"/>
  <c r="R536" i="9" s="1"/>
  <c r="R542" i="9" a="1"/>
  <c r="R542" i="9" s="1"/>
  <c r="R420" i="9" a="1"/>
  <c r="R420" i="9" s="1"/>
  <c r="R480" i="9" a="1"/>
  <c r="R480" i="9" s="1"/>
  <c r="R487" i="9" a="1"/>
  <c r="R487" i="9" s="1"/>
  <c r="R494" i="9" a="1"/>
  <c r="R494" i="9" s="1"/>
  <c r="R502" i="9" a="1"/>
  <c r="R502" i="9" s="1"/>
  <c r="R508" i="9" a="1"/>
  <c r="R508" i="9" s="1"/>
  <c r="R520" i="9" a="1"/>
  <c r="R520" i="9" s="1"/>
  <c r="R537" i="9" a="1"/>
  <c r="R537" i="9" s="1"/>
  <c r="R538" i="9" a="1"/>
  <c r="R538" i="9" s="1"/>
  <c r="R522" i="9" a="1"/>
  <c r="R522" i="9" s="1"/>
  <c r="R472" i="9" a="1"/>
  <c r="R472" i="9" s="1"/>
  <c r="R481" i="9" a="1"/>
  <c r="R481" i="9" s="1"/>
  <c r="R495" i="9" a="1"/>
  <c r="R495" i="9" s="1"/>
  <c r="R509" i="9" a="1"/>
  <c r="R509" i="9" s="1"/>
  <c r="R515" i="9" a="1"/>
  <c r="R515" i="9" s="1"/>
  <c r="R521" i="9" a="1"/>
  <c r="R521" i="9" s="1"/>
  <c r="R527" i="9" a="1"/>
  <c r="R527" i="9" s="1"/>
  <c r="R532" i="9" a="1"/>
  <c r="R532" i="9" s="1"/>
  <c r="R543" i="9" a="1"/>
  <c r="R543" i="9" s="1"/>
  <c r="R2" i="9" a="1"/>
  <c r="R2" i="9" s="1"/>
  <c r="R429" i="9" a="1"/>
  <c r="R429" i="9" s="1"/>
  <c r="R460" i="9" a="1"/>
  <c r="R460" i="9" s="1"/>
  <c r="R475" i="9" a="1"/>
  <c r="R475" i="9" s="1"/>
  <c r="R482" i="9" a="1"/>
  <c r="R482" i="9" s="1"/>
  <c r="R488" i="9" a="1"/>
  <c r="R488" i="9" s="1"/>
  <c r="R496" i="9" a="1"/>
  <c r="R496" i="9" s="1"/>
  <c r="R503" i="9" a="1"/>
  <c r="R503" i="9" s="1"/>
  <c r="R510" i="9" a="1"/>
  <c r="R510" i="9" s="1"/>
  <c r="R434" i="9" a="1"/>
  <c r="R434" i="9" s="1"/>
  <c r="R461" i="9" a="1"/>
  <c r="R461" i="9" s="1"/>
  <c r="R490" i="9" a="1"/>
  <c r="R490" i="9" s="1"/>
  <c r="R497" i="9" a="1"/>
  <c r="R497" i="9" s="1"/>
  <c r="R516" i="9" a="1"/>
  <c r="R516" i="9" s="1"/>
  <c r="R523" i="9" a="1"/>
  <c r="R523" i="9" s="1"/>
  <c r="R528" i="9" a="1"/>
  <c r="R528" i="9" s="1"/>
  <c r="R534" i="9" a="1"/>
  <c r="R534" i="9" s="1"/>
  <c r="R539" i="9" a="1"/>
  <c r="R539" i="9" s="1"/>
  <c r="R465" i="9" a="1"/>
  <c r="R465" i="9" s="1"/>
  <c r="R476" i="9" a="1"/>
  <c r="R476" i="9" s="1"/>
  <c r="R483" i="9" a="1"/>
  <c r="R483" i="9" s="1"/>
  <c r="R491" i="9" a="1"/>
  <c r="R491" i="9" s="1"/>
  <c r="R498" i="9" a="1"/>
  <c r="R498" i="9" s="1"/>
  <c r="R504" i="9" a="1"/>
  <c r="R504" i="9" s="1"/>
  <c r="R511" i="9" a="1"/>
  <c r="R511" i="9" s="1"/>
  <c r="R518" i="9" a="1"/>
  <c r="R518" i="9" s="1"/>
  <c r="R529" i="9" a="1"/>
  <c r="R529" i="9" s="1"/>
  <c r="R541" i="9" a="1"/>
  <c r="R541" i="9" s="1"/>
  <c r="O3" i="9"/>
  <c r="O11" i="9"/>
  <c r="O19" i="9"/>
  <c r="O27" i="9"/>
  <c r="O35" i="9"/>
  <c r="O43" i="9"/>
  <c r="O51" i="9"/>
  <c r="O59" i="9"/>
  <c r="O67" i="9"/>
  <c r="O75" i="9"/>
  <c r="O83" i="9"/>
  <c r="O91" i="9"/>
  <c r="O99" i="9"/>
  <c r="O107" i="9"/>
  <c r="O115" i="9"/>
  <c r="O123" i="9"/>
  <c r="O131" i="9"/>
  <c r="O139" i="9"/>
  <c r="O147" i="9"/>
  <c r="O155" i="9"/>
  <c r="O163" i="9"/>
  <c r="O171" i="9"/>
  <c r="O179" i="9"/>
  <c r="O187" i="9"/>
  <c r="O195" i="9"/>
  <c r="O203" i="9"/>
  <c r="O211" i="9"/>
  <c r="O219" i="9"/>
  <c r="O227" i="9"/>
  <c r="O235" i="9"/>
  <c r="O243" i="9"/>
  <c r="O251" i="9"/>
  <c r="O259" i="9"/>
  <c r="O267" i="9"/>
  <c r="O275" i="9"/>
  <c r="O283" i="9"/>
  <c r="O291" i="9"/>
  <c r="O299" i="9"/>
  <c r="O307" i="9"/>
  <c r="O315" i="9"/>
  <c r="O323" i="9"/>
  <c r="O331" i="9"/>
  <c r="O339" i="9"/>
  <c r="O347" i="9"/>
  <c r="O355" i="9"/>
  <c r="O363" i="9"/>
  <c r="O371" i="9"/>
  <c r="O379" i="9"/>
  <c r="O387" i="9"/>
  <c r="O395" i="9"/>
  <c r="O403" i="9"/>
  <c r="O411" i="9"/>
  <c r="O419" i="9"/>
  <c r="O427" i="9"/>
  <c r="O435" i="9"/>
  <c r="O443" i="9"/>
  <c r="O451" i="9"/>
  <c r="O459" i="9"/>
  <c r="O467" i="9"/>
  <c r="O475" i="9"/>
  <c r="O483" i="9"/>
  <c r="O491" i="9"/>
  <c r="O499" i="9"/>
  <c r="O507" i="9"/>
  <c r="O515" i="9"/>
  <c r="O523" i="9"/>
  <c r="O4" i="9"/>
  <c r="O12" i="9"/>
  <c r="O20" i="9"/>
  <c r="O28" i="9"/>
  <c r="O36" i="9"/>
  <c r="O44" i="9"/>
  <c r="O52" i="9"/>
  <c r="O60" i="9"/>
  <c r="O68" i="9"/>
  <c r="O76" i="9"/>
  <c r="O84" i="9"/>
  <c r="O92" i="9"/>
  <c r="O100" i="9"/>
  <c r="O108" i="9"/>
  <c r="O116" i="9"/>
  <c r="O124" i="9"/>
  <c r="O132" i="9"/>
  <c r="O140" i="9"/>
  <c r="O148" i="9"/>
  <c r="O156" i="9"/>
  <c r="O164" i="9"/>
  <c r="O172" i="9"/>
  <c r="O180" i="9"/>
  <c r="O188" i="9"/>
  <c r="O196" i="9"/>
  <c r="O204" i="9"/>
  <c r="O212" i="9"/>
  <c r="O220" i="9"/>
  <c r="O228" i="9"/>
  <c r="O236" i="9"/>
  <c r="O244" i="9"/>
  <c r="O252" i="9"/>
  <c r="O260" i="9"/>
  <c r="O268" i="9"/>
  <c r="O276" i="9"/>
  <c r="O284" i="9"/>
  <c r="O292" i="9"/>
  <c r="O300" i="9"/>
  <c r="O308" i="9"/>
  <c r="O316" i="9"/>
  <c r="O324" i="9"/>
  <c r="O332" i="9"/>
  <c r="O340" i="9"/>
  <c r="O348" i="9"/>
  <c r="O356" i="9"/>
  <c r="O364" i="9"/>
  <c r="O372" i="9"/>
  <c r="O380" i="9"/>
  <c r="O388" i="9"/>
  <c r="O396" i="9"/>
  <c r="O404" i="9"/>
  <c r="O412" i="9"/>
  <c r="O420" i="9"/>
  <c r="O428" i="9"/>
  <c r="O436" i="9"/>
  <c r="O444" i="9"/>
  <c r="O452" i="9"/>
  <c r="O460" i="9"/>
  <c r="O468" i="9"/>
  <c r="O476" i="9"/>
  <c r="O484" i="9"/>
  <c r="O492" i="9"/>
  <c r="O500" i="9"/>
  <c r="O5" i="9"/>
  <c r="O13" i="9"/>
  <c r="O21" i="9"/>
  <c r="O29" i="9"/>
  <c r="O37" i="9"/>
  <c r="O45" i="9"/>
  <c r="O53" i="9"/>
  <c r="O61" i="9"/>
  <c r="O69" i="9"/>
  <c r="O77" i="9"/>
  <c r="O85" i="9"/>
  <c r="O93" i="9"/>
  <c r="O101" i="9"/>
  <c r="O109" i="9"/>
  <c r="O117" i="9"/>
  <c r="O125" i="9"/>
  <c r="O133" i="9"/>
  <c r="O141" i="9"/>
  <c r="O149" i="9"/>
  <c r="O157" i="9"/>
  <c r="O165" i="9"/>
  <c r="O173" i="9"/>
  <c r="O181" i="9"/>
  <c r="O189" i="9"/>
  <c r="O197" i="9"/>
  <c r="O205" i="9"/>
  <c r="O213" i="9"/>
  <c r="O221" i="9"/>
  <c r="O6" i="9"/>
  <c r="O14" i="9"/>
  <c r="O22" i="9"/>
  <c r="O30" i="9"/>
  <c r="O38" i="9"/>
  <c r="O46" i="9"/>
  <c r="O54" i="9"/>
  <c r="O62" i="9"/>
  <c r="O70" i="9"/>
  <c r="O78" i="9"/>
  <c r="O86" i="9"/>
  <c r="O94" i="9"/>
  <c r="O102" i="9"/>
  <c r="O110" i="9"/>
  <c r="O118" i="9"/>
  <c r="O126" i="9"/>
  <c r="O134" i="9"/>
  <c r="O142" i="9"/>
  <c r="O150" i="9"/>
  <c r="O158" i="9"/>
  <c r="O166" i="9"/>
  <c r="O174" i="9"/>
  <c r="O182" i="9"/>
  <c r="O190" i="9"/>
  <c r="O198" i="9"/>
  <c r="O206" i="9"/>
  <c r="O214" i="9"/>
  <c r="O222" i="9"/>
  <c r="O230" i="9"/>
  <c r="O238" i="9"/>
  <c r="O7" i="9"/>
  <c r="O15" i="9"/>
  <c r="O23" i="9"/>
  <c r="O31" i="9"/>
  <c r="O39" i="9"/>
  <c r="O47" i="9"/>
  <c r="O55" i="9"/>
  <c r="O63" i="9"/>
  <c r="O71" i="9"/>
  <c r="O79" i="9"/>
  <c r="O87" i="9"/>
  <c r="O95" i="9"/>
  <c r="O103" i="9"/>
  <c r="O111" i="9"/>
  <c r="O119" i="9"/>
  <c r="O127" i="9"/>
  <c r="O135" i="9"/>
  <c r="O143" i="9"/>
  <c r="O151" i="9"/>
  <c r="O159" i="9"/>
  <c r="O167" i="9"/>
  <c r="O175" i="9"/>
  <c r="O183" i="9"/>
  <c r="O191" i="9"/>
  <c r="O199" i="9"/>
  <c r="O207" i="9"/>
  <c r="O215" i="9"/>
  <c r="O223" i="9"/>
  <c r="O231" i="9"/>
  <c r="O239" i="9"/>
  <c r="O247" i="9"/>
  <c r="O255" i="9"/>
  <c r="O263" i="9"/>
  <c r="O271" i="9"/>
  <c r="O279" i="9"/>
  <c r="O287" i="9"/>
  <c r="O295" i="9"/>
  <c r="O303" i="9"/>
  <c r="O311" i="9"/>
  <c r="O8" i="9"/>
  <c r="O16" i="9"/>
  <c r="O24" i="9"/>
  <c r="O32" i="9"/>
  <c r="O40" i="9"/>
  <c r="O48" i="9"/>
  <c r="O56" i="9"/>
  <c r="O64" i="9"/>
  <c r="O72" i="9"/>
  <c r="O80" i="9"/>
  <c r="O88" i="9"/>
  <c r="O96" i="9"/>
  <c r="O104" i="9"/>
  <c r="O112" i="9"/>
  <c r="O120" i="9"/>
  <c r="O128" i="9"/>
  <c r="O136" i="9"/>
  <c r="O144" i="9"/>
  <c r="O152" i="9"/>
  <c r="O160" i="9"/>
  <c r="O168" i="9"/>
  <c r="O176" i="9"/>
  <c r="O184" i="9"/>
  <c r="O192" i="9"/>
  <c r="O200" i="9"/>
  <c r="O208" i="9"/>
  <c r="O216" i="9"/>
  <c r="O224" i="9"/>
  <c r="O232" i="9"/>
  <c r="O240" i="9"/>
  <c r="O248" i="9"/>
  <c r="O256" i="9"/>
  <c r="O264" i="9"/>
  <c r="O272" i="9"/>
  <c r="O280" i="9"/>
  <c r="O288" i="9"/>
  <c r="O296" i="9"/>
  <c r="O304" i="9"/>
  <c r="O312" i="9"/>
  <c r="O320" i="9"/>
  <c r="O328" i="9"/>
  <c r="O336" i="9"/>
  <c r="O344" i="9"/>
  <c r="O352" i="9"/>
  <c r="O360" i="9"/>
  <c r="O368" i="9"/>
  <c r="O376" i="9"/>
  <c r="O384" i="9"/>
  <c r="O392" i="9"/>
  <c r="O400" i="9"/>
  <c r="O408" i="9"/>
  <c r="O416" i="9"/>
  <c r="O424" i="9"/>
  <c r="O432" i="9"/>
  <c r="O440" i="9"/>
  <c r="O448" i="9"/>
  <c r="O456" i="9"/>
  <c r="O464" i="9"/>
  <c r="O472" i="9"/>
  <c r="O480" i="9"/>
  <c r="O488" i="9"/>
  <c r="O496" i="9"/>
  <c r="O504" i="9"/>
  <c r="O512" i="9"/>
  <c r="O520" i="9"/>
  <c r="O528" i="9"/>
  <c r="O536" i="9"/>
  <c r="O2" i="9"/>
  <c r="O9" i="9"/>
  <c r="O17" i="9"/>
  <c r="O25" i="9"/>
  <c r="O33" i="9"/>
  <c r="O41" i="9"/>
  <c r="O49" i="9"/>
  <c r="O57" i="9"/>
  <c r="O65" i="9"/>
  <c r="O73" i="9"/>
  <c r="O81" i="9"/>
  <c r="O89" i="9"/>
  <c r="O97" i="9"/>
  <c r="O105" i="9"/>
  <c r="O113" i="9"/>
  <c r="O121" i="9"/>
  <c r="O129" i="9"/>
  <c r="O137" i="9"/>
  <c r="O145" i="9"/>
  <c r="O153" i="9"/>
  <c r="O161" i="9"/>
  <c r="O169" i="9"/>
  <c r="O177" i="9"/>
  <c r="O185" i="9"/>
  <c r="O193" i="9"/>
  <c r="O201" i="9"/>
  <c r="O209" i="9"/>
  <c r="O217" i="9"/>
  <c r="O225" i="9"/>
  <c r="O233" i="9"/>
  <c r="O241" i="9"/>
  <c r="O249" i="9"/>
  <c r="O257" i="9"/>
  <c r="O265" i="9"/>
  <c r="O273" i="9"/>
  <c r="O281" i="9"/>
  <c r="O289" i="9"/>
  <c r="O297" i="9"/>
  <c r="O305" i="9"/>
  <c r="O313" i="9"/>
  <c r="O321" i="9"/>
  <c r="O329" i="9"/>
  <c r="O337" i="9"/>
  <c r="O345" i="9"/>
  <c r="O353" i="9"/>
  <c r="O361" i="9"/>
  <c r="O369" i="9"/>
  <c r="O377" i="9"/>
  <c r="O385" i="9"/>
  <c r="O393" i="9"/>
  <c r="O401" i="9"/>
  <c r="O409" i="9"/>
  <c r="O417" i="9"/>
  <c r="O425" i="9"/>
  <c r="O433" i="9"/>
  <c r="O441" i="9"/>
  <c r="O449" i="9"/>
  <c r="O457" i="9"/>
  <c r="O465" i="9"/>
  <c r="O473" i="9"/>
  <c r="O481" i="9"/>
  <c r="O489" i="9"/>
  <c r="O497" i="9"/>
  <c r="O505" i="9"/>
  <c r="O513" i="9"/>
  <c r="O521" i="9"/>
  <c r="O529" i="9"/>
  <c r="O537" i="9"/>
  <c r="O10" i="9"/>
  <c r="O18" i="9"/>
  <c r="O26" i="9"/>
  <c r="O34" i="9"/>
  <c r="O42" i="9"/>
  <c r="O50" i="9"/>
  <c r="O58" i="9"/>
  <c r="O66" i="9"/>
  <c r="O74" i="9"/>
  <c r="O82" i="9"/>
  <c r="O90" i="9"/>
  <c r="O98" i="9"/>
  <c r="O106" i="9"/>
  <c r="O114" i="9"/>
  <c r="O122" i="9"/>
  <c r="O130" i="9"/>
  <c r="O138" i="9"/>
  <c r="O146" i="9"/>
  <c r="O154" i="9"/>
  <c r="O162" i="9"/>
  <c r="O170" i="9"/>
  <c r="O178" i="9"/>
  <c r="O186" i="9"/>
  <c r="O194" i="9"/>
  <c r="O202" i="9"/>
  <c r="O210" i="9"/>
  <c r="O218" i="9"/>
  <c r="O226" i="9"/>
  <c r="O234" i="9"/>
  <c r="O242" i="9"/>
  <c r="O250" i="9"/>
  <c r="O258" i="9"/>
  <c r="O266" i="9"/>
  <c r="O274" i="9"/>
  <c r="O282" i="9"/>
  <c r="O290" i="9"/>
  <c r="O298" i="9"/>
  <c r="O306" i="9"/>
  <c r="O314" i="9"/>
  <c r="O322" i="9"/>
  <c r="O330" i="9"/>
  <c r="O338" i="9"/>
  <c r="O346" i="9"/>
  <c r="O354" i="9"/>
  <c r="O362" i="9"/>
  <c r="O370" i="9"/>
  <c r="O378" i="9"/>
  <c r="O386" i="9"/>
  <c r="O394" i="9"/>
  <c r="O402" i="9"/>
  <c r="O410" i="9"/>
  <c r="O418" i="9"/>
  <c r="O426" i="9"/>
  <c r="O434" i="9"/>
  <c r="O442" i="9"/>
  <c r="O450" i="9"/>
  <c r="O458" i="9"/>
  <c r="O466" i="9"/>
  <c r="O474" i="9"/>
  <c r="O482" i="9"/>
  <c r="O490" i="9"/>
  <c r="O498" i="9"/>
  <c r="O506" i="9"/>
  <c r="O514" i="9"/>
  <c r="O522" i="9"/>
  <c r="O530" i="9"/>
  <c r="O538" i="9"/>
  <c r="O229" i="9"/>
  <c r="O269" i="9"/>
  <c r="O301" i="9"/>
  <c r="O326" i="9"/>
  <c r="O349" i="9"/>
  <c r="O367" i="9"/>
  <c r="O390" i="9"/>
  <c r="O413" i="9"/>
  <c r="O431" i="9"/>
  <c r="O454" i="9"/>
  <c r="O477" i="9"/>
  <c r="O495" i="9"/>
  <c r="O516" i="9"/>
  <c r="O531" i="9"/>
  <c r="O542" i="9"/>
  <c r="O237" i="9"/>
  <c r="O270" i="9"/>
  <c r="O302" i="9"/>
  <c r="O327" i="9"/>
  <c r="O350" i="9"/>
  <c r="O373" i="9"/>
  <c r="O391" i="9"/>
  <c r="O414" i="9"/>
  <c r="O437" i="9"/>
  <c r="O455" i="9"/>
  <c r="O478" i="9"/>
  <c r="O501" i="9"/>
  <c r="O517" i="9"/>
  <c r="O532" i="9"/>
  <c r="O543" i="9"/>
  <c r="O245" i="9"/>
  <c r="O277" i="9"/>
  <c r="O309" i="9"/>
  <c r="O333" i="9"/>
  <c r="O351" i="9"/>
  <c r="O374" i="9"/>
  <c r="O397" i="9"/>
  <c r="O415" i="9"/>
  <c r="O438" i="9"/>
  <c r="O461" i="9"/>
  <c r="O479" i="9"/>
  <c r="O502" i="9"/>
  <c r="O518" i="9"/>
  <c r="O533" i="9"/>
  <c r="O246" i="9"/>
  <c r="O278" i="9"/>
  <c r="O310" i="9"/>
  <c r="O334" i="9"/>
  <c r="O357" i="9"/>
  <c r="O375" i="9"/>
  <c r="O398" i="9"/>
  <c r="O421" i="9"/>
  <c r="O439" i="9"/>
  <c r="O462" i="9"/>
  <c r="O485" i="9"/>
  <c r="O503" i="9"/>
  <c r="O519" i="9"/>
  <c r="O534" i="9"/>
  <c r="O253" i="9"/>
  <c r="O285" i="9"/>
  <c r="O317" i="9"/>
  <c r="O335" i="9"/>
  <c r="O358" i="9"/>
  <c r="O381" i="9"/>
  <c r="O399" i="9"/>
  <c r="O422" i="9"/>
  <c r="O445" i="9"/>
  <c r="O463" i="9"/>
  <c r="O486" i="9"/>
  <c r="O508" i="9"/>
  <c r="O524" i="9"/>
  <c r="O535" i="9"/>
  <c r="O254" i="9"/>
  <c r="O286" i="9"/>
  <c r="O318" i="9"/>
  <c r="O341" i="9"/>
  <c r="O359" i="9"/>
  <c r="O382" i="9"/>
  <c r="O405" i="9"/>
  <c r="O423" i="9"/>
  <c r="O446" i="9"/>
  <c r="O469" i="9"/>
  <c r="O487" i="9"/>
  <c r="O509" i="9"/>
  <c r="O525" i="9"/>
  <c r="O539" i="9"/>
  <c r="O261" i="9"/>
  <c r="O293" i="9"/>
  <c r="O319" i="9"/>
  <c r="O342" i="9"/>
  <c r="O365" i="9"/>
  <c r="O383" i="9"/>
  <c r="O406" i="9"/>
  <c r="O429" i="9"/>
  <c r="O447" i="9"/>
  <c r="O470" i="9"/>
  <c r="O493" i="9"/>
  <c r="O510" i="9"/>
  <c r="O526" i="9"/>
  <c r="O540" i="9"/>
  <c r="O262" i="9"/>
  <c r="O294" i="9"/>
  <c r="O325" i="9"/>
  <c r="O343" i="9"/>
  <c r="O366" i="9"/>
  <c r="O389" i="9"/>
  <c r="O407" i="9"/>
  <c r="O430" i="9"/>
  <c r="O453" i="9"/>
  <c r="O471" i="9"/>
  <c r="O494" i="9"/>
  <c r="O511" i="9"/>
  <c r="O527" i="9"/>
  <c r="O541" i="9"/>
  <c r="F8" i="7"/>
  <c r="F12" i="7"/>
  <c r="D13" i="7"/>
  <c r="F11" i="7"/>
  <c r="F9" i="7"/>
  <c r="F10" i="7"/>
  <c r="F19" i="7"/>
  <c r="F6" i="7"/>
  <c r="F5" i="7"/>
  <c r="L6" i="5"/>
  <c r="M6" i="5"/>
  <c r="N6" i="5"/>
  <c r="L7" i="5"/>
  <c r="M7" i="5"/>
  <c r="N7" i="5"/>
  <c r="L8" i="5"/>
  <c r="M8" i="5"/>
  <c r="N8" i="5"/>
  <c r="N9" i="5"/>
  <c r="N10" i="5"/>
  <c r="N11" i="5"/>
  <c r="N12" i="5"/>
  <c r="N13" i="5"/>
  <c r="N14" i="5"/>
  <c r="N15" i="5"/>
  <c r="N16" i="5"/>
  <c r="N17" i="5"/>
  <c r="N18" i="5"/>
  <c r="N19" i="5"/>
  <c r="M5" i="5"/>
  <c r="N5" i="5"/>
  <c r="L5" i="5"/>
  <c r="K19" i="5"/>
  <c r="K18" i="5"/>
  <c r="K17" i="5"/>
  <c r="K16" i="5"/>
  <c r="K15" i="5"/>
  <c r="K14" i="5"/>
  <c r="K13" i="5"/>
  <c r="K12" i="5"/>
  <c r="K11" i="5"/>
  <c r="K10" i="5"/>
  <c r="K9" i="5"/>
  <c r="K8" i="5"/>
  <c r="K7" i="5"/>
  <c r="K6" i="5"/>
  <c r="K5" i="5"/>
  <c r="G6" i="5"/>
  <c r="H6" i="5"/>
  <c r="I6" i="5"/>
  <c r="G7" i="5"/>
  <c r="H7" i="5"/>
  <c r="I7" i="5"/>
  <c r="G8" i="5"/>
  <c r="H8" i="5"/>
  <c r="I8" i="5"/>
  <c r="G9" i="5"/>
  <c r="L9" i="5" s="1"/>
  <c r="I9" i="5"/>
  <c r="G10" i="5"/>
  <c r="H10" i="5"/>
  <c r="I10" i="5"/>
  <c r="G11" i="5"/>
  <c r="H11" i="5"/>
  <c r="I11" i="5"/>
  <c r="G12" i="5"/>
  <c r="H12" i="5"/>
  <c r="I12" i="5"/>
  <c r="G13" i="5"/>
  <c r="H13" i="5"/>
  <c r="I13" i="5"/>
  <c r="G14" i="5"/>
  <c r="H14" i="5"/>
  <c r="I14" i="5"/>
  <c r="G15" i="5"/>
  <c r="H15" i="5"/>
  <c r="I15" i="5"/>
  <c r="G16" i="5"/>
  <c r="H16" i="5"/>
  <c r="I16" i="5"/>
  <c r="G17" i="5"/>
  <c r="H17" i="5"/>
  <c r="I17" i="5"/>
  <c r="G18" i="5"/>
  <c r="H18" i="5"/>
  <c r="I18" i="5"/>
  <c r="G19" i="5"/>
  <c r="I19" i="5"/>
  <c r="H5" i="5"/>
  <c r="I5" i="5"/>
  <c r="G5" i="5"/>
  <c r="J6" i="5"/>
  <c r="J7" i="5"/>
  <c r="J8" i="5"/>
  <c r="J9" i="5"/>
  <c r="J10" i="5"/>
  <c r="J11" i="5"/>
  <c r="J12" i="5"/>
  <c r="J13" i="5"/>
  <c r="J14" i="5"/>
  <c r="J15" i="5"/>
  <c r="J16" i="5"/>
  <c r="J17" i="5"/>
  <c r="J18" i="5"/>
  <c r="J19" i="5"/>
  <c r="J5" i="5"/>
  <c r="E6" i="5"/>
  <c r="E7" i="5"/>
  <c r="E8" i="5"/>
  <c r="E9" i="5"/>
  <c r="H9" i="5" s="1"/>
  <c r="E10" i="5"/>
  <c r="E11" i="5"/>
  <c r="E12" i="5"/>
  <c r="E13" i="5"/>
  <c r="E14" i="5"/>
  <c r="E15" i="5"/>
  <c r="E16" i="5"/>
  <c r="E17" i="5"/>
  <c r="E18" i="5"/>
  <c r="E19" i="5"/>
  <c r="H19" i="5" s="1"/>
  <c r="E5" i="5"/>
  <c r="I13" i="4"/>
  <c r="I12" i="4"/>
  <c r="I11" i="4"/>
  <c r="I10" i="4"/>
  <c r="I9" i="4"/>
  <c r="I8" i="4"/>
  <c r="I7" i="4"/>
  <c r="I6" i="4"/>
  <c r="I5" i="4"/>
  <c r="I4" i="4"/>
  <c r="D5" i="4"/>
  <c r="D6" i="4"/>
  <c r="D7" i="4"/>
  <c r="D8" i="4"/>
  <c r="D9" i="4"/>
  <c r="D10" i="4"/>
  <c r="D11" i="4"/>
  <c r="D12" i="4"/>
  <c r="D13" i="4"/>
  <c r="D4" i="4"/>
  <c r="K18" i="3"/>
  <c r="K19" i="3"/>
  <c r="K20" i="3"/>
  <c r="K21" i="3"/>
  <c r="K22" i="3"/>
  <c r="L22" i="3" s="1"/>
  <c r="K23" i="3"/>
  <c r="K24" i="3"/>
  <c r="K25" i="3"/>
  <c r="L25" i="3" s="1"/>
  <c r="K26" i="3"/>
  <c r="L26" i="3" s="1"/>
  <c r="K17" i="3"/>
  <c r="L24" i="3"/>
  <c r="L23" i="3"/>
  <c r="L21" i="3"/>
  <c r="L20" i="3"/>
  <c r="L19" i="3"/>
  <c r="L18" i="3"/>
  <c r="L17" i="3"/>
  <c r="E29" i="3"/>
  <c r="E18" i="3"/>
  <c r="E19" i="3"/>
  <c r="E20" i="3"/>
  <c r="E21" i="3"/>
  <c r="E22" i="3"/>
  <c r="E23" i="3"/>
  <c r="E24" i="3"/>
  <c r="E25" i="3"/>
  <c r="E26" i="3"/>
  <c r="D18" i="3"/>
  <c r="D19" i="3"/>
  <c r="D20" i="3"/>
  <c r="D21" i="3"/>
  <c r="D22" i="3"/>
  <c r="D23" i="3"/>
  <c r="D24" i="3"/>
  <c r="D25" i="3"/>
  <c r="D26" i="3"/>
  <c r="E17" i="3"/>
  <c r="D17" i="3"/>
  <c r="D3" i="3"/>
  <c r="D4" i="3"/>
  <c r="D5" i="3"/>
  <c r="D6" i="3"/>
  <c r="D7" i="3"/>
  <c r="D8" i="3"/>
  <c r="D9" i="3"/>
  <c r="D10" i="3"/>
  <c r="D11" i="3"/>
  <c r="D2" i="3"/>
  <c r="C11" i="2"/>
  <c r="C3" i="2"/>
  <c r="C4" i="2"/>
  <c r="C5" i="2"/>
  <c r="C6" i="2"/>
  <c r="C7" i="2"/>
  <c r="C8" i="2"/>
  <c r="C9" i="2"/>
  <c r="C10" i="2"/>
  <c r="C2" i="2"/>
  <c r="H26" i="10" l="1"/>
  <c r="F18" i="7"/>
  <c r="F15" i="7"/>
  <c r="H19" i="7" s="1" a="1"/>
  <c r="F17" i="7"/>
  <c r="F14" i="7"/>
  <c r="F13" i="7"/>
  <c r="H18" i="7" s="1" a="1"/>
  <c r="M14" i="5"/>
  <c r="M9" i="5"/>
  <c r="M17" i="5"/>
  <c r="M12" i="5"/>
  <c r="M15" i="5"/>
  <c r="M10" i="5"/>
  <c r="M18" i="5"/>
  <c r="M11" i="5"/>
  <c r="M13" i="5"/>
  <c r="M16" i="5"/>
  <c r="L11" i="5"/>
  <c r="L16" i="5"/>
  <c r="L13" i="5"/>
  <c r="L14" i="5"/>
  <c r="L18" i="5"/>
  <c r="L10" i="5"/>
  <c r="L15" i="5"/>
  <c r="M19" i="5"/>
  <c r="L12" i="5"/>
  <c r="L19" i="5"/>
  <c r="L17" i="5"/>
  <c r="H15" i="7" l="1" a="1"/>
  <c r="H15" i="7" s="1"/>
  <c r="H6" i="7" a="1"/>
  <c r="H11" i="7" a="1"/>
  <c r="H13" i="7" a="1"/>
  <c r="H10" i="7" a="1"/>
  <c r="H10" i="7" s="1"/>
  <c r="H17" i="7" a="1"/>
  <c r="H5" i="7" a="1"/>
  <c r="H5" i="7" s="1"/>
  <c r="H12" i="7" a="1"/>
  <c r="H7" i="7" a="1"/>
  <c r="H7" i="7" s="1"/>
  <c r="H9" i="7" a="1"/>
  <c r="H19" i="7"/>
  <c r="H14" i="7" a="1"/>
  <c r="H14" i="7" s="1"/>
  <c r="H16" i="7" a="1"/>
  <c r="H8" i="7" a="1"/>
  <c r="H6" i="7"/>
  <c r="H18" i="7"/>
  <c r="H17" i="7"/>
  <c r="H9" i="7"/>
  <c r="H12" i="7"/>
  <c r="H13" i="7"/>
  <c r="H11" i="7"/>
  <c r="H8" i="7"/>
  <c r="H16" i="7"/>
</calcChain>
</file>

<file path=xl/comments1.xml><?xml version="1.0" encoding="utf-8"?>
<comments xmlns="http://schemas.openxmlformats.org/spreadsheetml/2006/main">
  <authors>
    <author>Aldo Benini</author>
  </authors>
  <commentList>
    <comment ref="J1" authorId="0" shapeId="0">
      <text>
        <r>
          <rPr>
            <b/>
            <sz val="9"/>
            <color indexed="81"/>
            <rFont val="Tahoma"/>
            <family val="2"/>
          </rPr>
          <t>Aldo Benini:</t>
        </r>
        <r>
          <rPr>
            <sz val="9"/>
            <color indexed="81"/>
            <rFont val="Tahoma"/>
            <family val="2"/>
          </rPr>
          <t xml:space="preserve">
Little practical value - except as an indicator that the values in the same row in columns 2-6 are complete.</t>
        </r>
      </text>
    </comment>
    <comment ref="K1" authorId="0" shapeId="0">
      <text>
        <r>
          <rPr>
            <b/>
            <sz val="9"/>
            <color indexed="81"/>
            <rFont val="Tahoma"/>
            <family val="2"/>
          </rPr>
          <t>Aldo Benini:</t>
        </r>
        <r>
          <rPr>
            <sz val="9"/>
            <color indexed="81"/>
            <rFont val="Tahoma"/>
            <family val="2"/>
          </rPr>
          <t xml:space="preserve">
For completeness' sake only; no practical value - unless one wants to know how many distict values there are in Arsenic_ppb.</t>
        </r>
      </text>
    </comment>
    <comment ref="P1" authorId="0" shapeId="0">
      <text>
        <r>
          <rPr>
            <b/>
            <sz val="9"/>
            <color indexed="81"/>
            <rFont val="Tahoma"/>
            <family val="2"/>
          </rPr>
          <t>Aldo Benini:</t>
        </r>
        <r>
          <rPr>
            <sz val="9"/>
            <color indexed="81"/>
            <rFont val="Tahoma"/>
            <family val="2"/>
          </rPr>
          <t xml:space="preserve">
In this and next two columns, the formulas are array formulas. They have to be entered by pressing Shift+Ctrl+Enter.
</t>
        </r>
      </text>
    </comment>
    <comment ref="Q1" authorId="0" shapeId="0">
      <text>
        <r>
          <rPr>
            <b/>
            <sz val="9"/>
            <color indexed="81"/>
            <rFont val="Tahoma"/>
            <family val="2"/>
          </rPr>
          <t>Aldo Benini:</t>
        </r>
        <r>
          <rPr>
            <sz val="9"/>
            <color indexed="81"/>
            <rFont val="Tahoma"/>
            <family val="2"/>
          </rPr>
          <t xml:space="preserve">
This commune and the following higher level statistics are context variables that are valid in all records in units for which there was at least one valid probe.</t>
        </r>
      </text>
    </comment>
    <comment ref="R1" authorId="0" shapeId="0">
      <text>
        <r>
          <rPr>
            <b/>
            <sz val="9"/>
            <color indexed="81"/>
            <rFont val="Tahoma"/>
            <family val="2"/>
          </rPr>
          <t>Aldo Benini:</t>
        </r>
        <r>
          <rPr>
            <sz val="9"/>
            <color indexed="81"/>
            <rFont val="Tahoma"/>
            <family val="2"/>
          </rPr>
          <t xml:space="preserve">
Alternative formula: {=SUMPRODUCT(IF(District=RC2, Commune_max),IF(District=RC2, Commune_tag))/SUM(IF(District= RC2,Commune_tag))}</t>
        </r>
      </text>
    </comment>
  </commentList>
</comments>
</file>

<file path=xl/sharedStrings.xml><?xml version="1.0" encoding="utf-8"?>
<sst xmlns="http://schemas.openxmlformats.org/spreadsheetml/2006/main" count="2709" uniqueCount="987">
  <si>
    <t>Tag</t>
  </si>
  <si>
    <t>VarToTag</t>
  </si>
  <si>
    <t>RecordNo</t>
  </si>
  <si>
    <t>Comments</t>
  </si>
  <si>
    <t>Formulas in column 3:</t>
  </si>
  <si>
    <t xml:space="preserve"> =IF(COUNTIF(R2C[-1]:RC[-1],RC[-1])=1,1,0)</t>
  </si>
  <si>
    <t>Note mixture of mixed and relative cell references</t>
  </si>
  <si>
    <t>Result is correct, but not robust to different sorts on other variables</t>
  </si>
  <si>
    <t>E.g., when sorting on VarToTag, or descendingly on RecordNo</t>
  </si>
  <si>
    <t>Stability through copying Tag, then pasting(values only) in place</t>
  </si>
  <si>
    <t>Var1</t>
  </si>
  <si>
    <t>Var2</t>
  </si>
  <si>
    <t>The suggestive</t>
  </si>
  <si>
    <t xml:space="preserve"> =IF(OR(COUNTIF(R2C[-2]:RC[-2],RC[-2])=1,COUNTIF(R2C[-1]:RC[-1],RC[-1])=1), 1,0)</t>
  </si>
  <si>
    <t>produces incorrect results (red)</t>
  </si>
  <si>
    <t>Concatenating Var1 and Var2 in a string var ensures correct results</t>
  </si>
  <si>
    <t>AuxilConcat</t>
  </si>
  <si>
    <t>but is not foolproof with non-integer variables that have been rounded</t>
  </si>
  <si>
    <t>It is obvious that = SUM(TAG) returns the number of distinct</t>
  </si>
  <si>
    <t>groups (i.e., value combinations of Var1 and Var2):</t>
  </si>
  <si>
    <t xml:space="preserve">Equally feasible in these simple situations is an auxiliary </t>
  </si>
  <si>
    <t>where the multipliers on the first variable must be</t>
  </si>
  <si>
    <t>of observations</t>
  </si>
  <si>
    <t>sufficiently large 10, 100, etc, depending on the number</t>
  </si>
  <si>
    <t>Auxil = 10*Var1+Var2</t>
  </si>
  <si>
    <t>nor robust to deletion or insertion of records.</t>
  </si>
  <si>
    <t>XX01</t>
  </si>
  <si>
    <t>XX04</t>
  </si>
  <si>
    <t>XX03</t>
  </si>
  <si>
    <t>XX02</t>
  </si>
  <si>
    <t>XX0101</t>
  </si>
  <si>
    <t>XX0402</t>
  </si>
  <si>
    <t>XX0303</t>
  </si>
  <si>
    <t>XX0401</t>
  </si>
  <si>
    <t>XX0203</t>
  </si>
  <si>
    <t>XX0301</t>
  </si>
  <si>
    <t>XX0102</t>
  </si>
  <si>
    <t>XX0202</t>
  </si>
  <si>
    <t>pcode_admin1</t>
  </si>
  <si>
    <t>pcode_admin2</t>
  </si>
  <si>
    <t>Of greater interest are datasets with hierarchical structures, such as administrative or organizational ones (e.g., district - school - class - student)</t>
  </si>
  <si>
    <t>This example uses the administrative level 1 (province) and 2 (district) coding, in some country "XX", common in humanitarian data management, with the admin1 codes already part of the admin2 ones. The tag formula looks only at admin2.</t>
  </si>
  <si>
    <t>Otherwise, ie. if the values in Var2 are not distinct across Var1, a concatenated auxiliary is needed.</t>
  </si>
  <si>
    <t>A macro in VBA that changes the background color of row each time the critical value combination (e.g., of Var1 and Var2) changes, would be helpful in visually scanning sorted tables.</t>
  </si>
  <si>
    <t>The result is visually more intuitive when sorted on the hierarchical identifier and then also on the record ID, plus background color.</t>
  </si>
  <si>
    <r>
      <t>Indicator_</t>
    </r>
    <r>
      <rPr>
        <b/>
        <sz val="11"/>
        <color rgb="FFFF0000"/>
        <rFont val="Calibri"/>
        <family val="2"/>
        <scheme val="minor"/>
      </rPr>
      <t>raw</t>
    </r>
  </si>
  <si>
    <r>
      <t xml:space="preserve">Indicator </t>
    </r>
    <r>
      <rPr>
        <b/>
        <sz val="11"/>
        <color rgb="FFFF0000"/>
        <rFont val="Calibri"/>
        <family val="2"/>
        <scheme val="minor"/>
      </rPr>
      <t>rounded</t>
    </r>
    <r>
      <rPr>
        <b/>
        <sz val="11"/>
        <color theme="1"/>
        <rFont val="Calibri"/>
        <family val="2"/>
        <scheme val="minor"/>
      </rPr>
      <t xml:space="preserve"> to nearest integer</t>
    </r>
  </si>
  <si>
    <r>
      <rPr>
        <b/>
        <sz val="11"/>
        <color rgb="FFFF0000"/>
        <rFont val="Calibri"/>
        <family val="2"/>
        <scheme val="minor"/>
      </rPr>
      <t>Categorized</t>
    </r>
    <r>
      <rPr>
        <b/>
        <sz val="11"/>
        <color theme="1"/>
        <rFont val="Calibri"/>
        <family val="2"/>
        <scheme val="minor"/>
      </rPr>
      <t xml:space="preserve"> with 3 levels (cutpoints 33.3 and 66.7)</t>
    </r>
  </si>
  <si>
    <r>
      <t xml:space="preserve">Admin+Indic </t>
    </r>
    <r>
      <rPr>
        <b/>
        <sz val="11"/>
        <color rgb="FFFF0000"/>
        <rFont val="Calibri"/>
        <family val="2"/>
        <scheme val="minor"/>
      </rPr>
      <t>rounded</t>
    </r>
  </si>
  <si>
    <r>
      <t xml:space="preserve">Admin </t>
    </r>
    <r>
      <rPr>
        <b/>
        <sz val="11"/>
        <color rgb="FFFF0000"/>
        <rFont val="Calibri"/>
        <family val="2"/>
        <scheme val="minor"/>
      </rPr>
      <t>+ Indic raw</t>
    </r>
  </si>
  <si>
    <r>
      <t xml:space="preserve">Admin+Indic </t>
    </r>
    <r>
      <rPr>
        <b/>
        <sz val="11"/>
        <color rgb="FFFF0000"/>
        <rFont val="Calibri"/>
        <family val="2"/>
        <scheme val="minor"/>
      </rPr>
      <t>categorized</t>
    </r>
  </si>
  <si>
    <r>
      <t xml:space="preserve">Admin </t>
    </r>
    <r>
      <rPr>
        <b/>
        <sz val="11"/>
        <color rgb="FFFF0000"/>
        <rFont val="Calibri"/>
        <family val="2"/>
        <scheme val="minor"/>
      </rPr>
      <t>only</t>
    </r>
  </si>
  <si>
    <t>Record ID</t>
  </si>
  <si>
    <t>Admin</t>
  </si>
  <si>
    <t>Tags</t>
  </si>
  <si>
    <t>Indicator 
of substantive interest</t>
  </si>
  <si>
    <r>
      <t xml:space="preserve">Indicator raw </t>
    </r>
    <r>
      <rPr>
        <b/>
        <sz val="11"/>
        <color rgb="FFFF0000"/>
        <rFont val="Calibri"/>
        <family val="2"/>
        <scheme val="minor"/>
      </rPr>
      <t>only</t>
    </r>
  </si>
  <si>
    <t>Temporary auxiliaries</t>
  </si>
  <si>
    <t>Admin + raw</t>
  </si>
  <si>
    <t>Admin + rounded</t>
  </si>
  <si>
    <t>Admin + categories</t>
  </si>
  <si>
    <t xml:space="preserve">in the form of a linear combination that produces unique values, </t>
  </si>
  <si>
    <t>YY01</t>
  </si>
  <si>
    <t>YY02</t>
  </si>
  <si>
    <t>YY03</t>
  </si>
  <si>
    <t>YY04</t>
  </si>
  <si>
    <t>(in this example, one admin level only)</t>
  </si>
  <si>
    <t>Auxiliary</t>
  </si>
  <si>
    <t>Indicator</t>
  </si>
  <si>
    <t>Variable
of substantive interest</t>
  </si>
  <si>
    <t>Admin1 + indicator</t>
  </si>
  <si>
    <r>
      <rPr>
        <b/>
        <sz val="11"/>
        <color rgb="FFFF0000"/>
        <rFont val="Calibri"/>
        <family val="2"/>
        <scheme val="minor"/>
      </rPr>
      <t>Incorrect:</t>
    </r>
    <r>
      <rPr>
        <b/>
        <sz val="11"/>
        <color theme="1"/>
        <rFont val="Calibri"/>
        <family val="2"/>
        <scheme val="minor"/>
      </rPr>
      <t xml:space="preserve">
Missings define groups</t>
    </r>
  </si>
  <si>
    <r>
      <rPr>
        <b/>
        <sz val="11"/>
        <color rgb="FFFF0000"/>
        <rFont val="Calibri"/>
        <family val="2"/>
        <scheme val="minor"/>
      </rPr>
      <t>Correct:</t>
    </r>
    <r>
      <rPr>
        <b/>
        <sz val="11"/>
        <color theme="1"/>
        <rFont val="Calibri"/>
        <family val="2"/>
        <scheme val="minor"/>
      </rPr>
      <t xml:space="preserve">
Any missing sets tag = 0</t>
    </r>
  </si>
  <si>
    <t>See difference in formulas!</t>
  </si>
  <si>
    <t>Ordinal ndicator</t>
  </si>
  <si>
    <t>Tag_adm_indic</t>
  </si>
  <si>
    <t>Tag_admin</t>
  </si>
  <si>
    <t>Auxil</t>
  </si>
  <si>
    <t>Deleted</t>
  </si>
  <si>
    <r>
      <t xml:space="preserve">Complete observations per admin1
</t>
    </r>
    <r>
      <rPr>
        <sz val="11"/>
        <color theme="1"/>
        <rFont val="Calibri"/>
        <family val="2"/>
        <scheme val="minor"/>
      </rPr>
      <t>(Tags not needed)</t>
    </r>
  </si>
  <si>
    <r>
      <t xml:space="preserve">Distinct indicator values per admin1
</t>
    </r>
    <r>
      <rPr>
        <sz val="11"/>
        <color theme="1"/>
        <rFont val="Calibri"/>
        <family val="2"/>
        <scheme val="minor"/>
      </rPr>
      <t>(Tag_adm_indic used)</t>
    </r>
  </si>
  <si>
    <r>
      <t xml:space="preserve">Mean of the indicator per admin1
</t>
    </r>
    <r>
      <rPr>
        <sz val="11"/>
        <color theme="1"/>
        <rFont val="Calibri"/>
        <family val="2"/>
        <scheme val="minor"/>
      </rPr>
      <t xml:space="preserve">(Tags not needed; </t>
    </r>
    <r>
      <rPr>
        <sz val="11"/>
        <color rgb="FFFF0000"/>
        <rFont val="Calibri"/>
        <family val="2"/>
        <scheme val="minor"/>
      </rPr>
      <t>do not use AVERAGE!)</t>
    </r>
  </si>
  <si>
    <r>
      <t xml:space="preserve">Mean of means
</t>
    </r>
    <r>
      <rPr>
        <sz val="11"/>
        <color theme="1"/>
        <rFont val="Calibri"/>
        <family val="2"/>
        <scheme val="minor"/>
      </rPr>
      <t>(Tag_admin used twice)</t>
    </r>
  </si>
  <si>
    <t>Calculated context variables</t>
  </si>
  <si>
    <t>Here the custom sort is on pcode_admin2, then RecordNo. The result is the same, as is the instability to re-sorting, deletions and insertions.</t>
  </si>
  <si>
    <t>V0001</t>
  </si>
  <si>
    <t>V0001_p01</t>
  </si>
  <si>
    <t>V0001_p02</t>
  </si>
  <si>
    <t>V0001_p03</t>
  </si>
  <si>
    <t>V0001_p04</t>
  </si>
  <si>
    <t>V0001_p05</t>
  </si>
  <si>
    <t>V0001_p06</t>
  </si>
  <si>
    <t>V0002</t>
  </si>
  <si>
    <t>V0002_p01</t>
  </si>
  <si>
    <t>V0002_p02</t>
  </si>
  <si>
    <t>V0002_p03</t>
  </si>
  <si>
    <t>V0002_p04</t>
  </si>
  <si>
    <t>V0002_p05</t>
  </si>
  <si>
    <t>V0002_p06</t>
  </si>
  <si>
    <t>V0002_p07</t>
  </si>
  <si>
    <t>XX0103</t>
  </si>
  <si>
    <t>V0003</t>
  </si>
  <si>
    <t>V0003_p01</t>
  </si>
  <si>
    <t>V0003_p02</t>
  </si>
  <si>
    <t>V0003_p03</t>
  </si>
  <si>
    <t>V0003_p04</t>
  </si>
  <si>
    <t>V0003_p05</t>
  </si>
  <si>
    <t>V0003_p06</t>
  </si>
  <si>
    <t>V0003_p07</t>
  </si>
  <si>
    <t>V0003_p08</t>
  </si>
  <si>
    <t>XX0201</t>
  </si>
  <si>
    <t>V0004</t>
  </si>
  <si>
    <t>V0004_p01</t>
  </si>
  <si>
    <t>V0004_p02</t>
  </si>
  <si>
    <t>V0004_p03</t>
  </si>
  <si>
    <t>V0004_p04</t>
  </si>
  <si>
    <t>V0004_p05</t>
  </si>
  <si>
    <t>V0004_p06</t>
  </si>
  <si>
    <t>V0004_p07</t>
  </si>
  <si>
    <t>V0004_p08</t>
  </si>
  <si>
    <t>V0005</t>
  </si>
  <si>
    <t>V0005_p01</t>
  </si>
  <si>
    <t>V0005_p02</t>
  </si>
  <si>
    <t>V0005_p03</t>
  </si>
  <si>
    <t>V0005_p04</t>
  </si>
  <si>
    <t>V0005_p05</t>
  </si>
  <si>
    <t>V0005_p06</t>
  </si>
  <si>
    <t>V0005_p07</t>
  </si>
  <si>
    <t>V0005_p08</t>
  </si>
  <si>
    <t>V0006</t>
  </si>
  <si>
    <t>V0006_p01</t>
  </si>
  <si>
    <t>V0006_p02</t>
  </si>
  <si>
    <t>V0006_p03</t>
  </si>
  <si>
    <t>V0006_p04</t>
  </si>
  <si>
    <t>V0006_p05</t>
  </si>
  <si>
    <t>V0006_p06</t>
  </si>
  <si>
    <t>V0007</t>
  </si>
  <si>
    <t>V0007_p01</t>
  </si>
  <si>
    <t>V0007_p02</t>
  </si>
  <si>
    <t>V0007_p03</t>
  </si>
  <si>
    <t>V0007_p04</t>
  </si>
  <si>
    <t>V0007_p05</t>
  </si>
  <si>
    <t>V0007_p06</t>
  </si>
  <si>
    <t>V0007_p07</t>
  </si>
  <si>
    <t>V0007_p08</t>
  </si>
  <si>
    <t>V0007_p09</t>
  </si>
  <si>
    <t>V0007_p10</t>
  </si>
  <si>
    <t>XX0302</t>
  </si>
  <si>
    <t>V0008</t>
  </si>
  <si>
    <t>V0008_p01</t>
  </si>
  <si>
    <t>V0008_p02</t>
  </si>
  <si>
    <t>V0008_p03</t>
  </si>
  <si>
    <t>V0008_p04</t>
  </si>
  <si>
    <t>V0008_p05</t>
  </si>
  <si>
    <t>V0008_p06</t>
  </si>
  <si>
    <t>V0009</t>
  </si>
  <si>
    <t>V0009_p01</t>
  </si>
  <si>
    <t>V0009_p02</t>
  </si>
  <si>
    <t>V0009_p03</t>
  </si>
  <si>
    <t>V0009_p04</t>
  </si>
  <si>
    <t>V0009_p05</t>
  </si>
  <si>
    <t>V0009_p06</t>
  </si>
  <si>
    <t>V0009_p07</t>
  </si>
  <si>
    <t>V0010</t>
  </si>
  <si>
    <t>V0010_p01</t>
  </si>
  <si>
    <t>V0010_p02</t>
  </si>
  <si>
    <t>V0010_p03</t>
  </si>
  <si>
    <t>V0010_p04</t>
  </si>
  <si>
    <t>V0010_p05</t>
  </si>
  <si>
    <t>V0010_p06</t>
  </si>
  <si>
    <t>V0010_p07</t>
  </si>
  <si>
    <t>V0010_p08</t>
  </si>
  <si>
    <t>V0010_p09</t>
  </si>
  <si>
    <t>V0011</t>
  </si>
  <si>
    <t>V0011_p01</t>
  </si>
  <si>
    <t>V0011_p02</t>
  </si>
  <si>
    <t>V0011_p03</t>
  </si>
  <si>
    <t>V0011_p04</t>
  </si>
  <si>
    <t>V0011_p05</t>
  </si>
  <si>
    <t>V0011_p06</t>
  </si>
  <si>
    <t>V0011_p07</t>
  </si>
  <si>
    <t>V0011_p08</t>
  </si>
  <si>
    <t>V0011_p09</t>
  </si>
  <si>
    <t>XX0403</t>
  </si>
  <si>
    <t>V0012</t>
  </si>
  <si>
    <t>V0012_p01</t>
  </si>
  <si>
    <t>V0012_p02</t>
  </si>
  <si>
    <t>V0012_p03</t>
  </si>
  <si>
    <t>V0012_p04</t>
  </si>
  <si>
    <t>V0012_p05</t>
  </si>
  <si>
    <t>V0012_p06</t>
  </si>
  <si>
    <t>V0012_p07</t>
  </si>
  <si>
    <t>V0012_p08</t>
  </si>
  <si>
    <t>V0012_p09</t>
  </si>
  <si>
    <t>XX05</t>
  </si>
  <si>
    <t>XX0501</t>
  </si>
  <si>
    <t>V0013</t>
  </si>
  <si>
    <t>V0013_p01</t>
  </si>
  <si>
    <t>V0013_p02</t>
  </si>
  <si>
    <t>V0013_p03</t>
  </si>
  <si>
    <t>V0013_p04</t>
  </si>
  <si>
    <t>V0013_p05</t>
  </si>
  <si>
    <t>V0013_p06</t>
  </si>
  <si>
    <t>V0013_p07</t>
  </si>
  <si>
    <t>V0013_p08</t>
  </si>
  <si>
    <t>V0013_p09</t>
  </si>
  <si>
    <t>V0013_p10</t>
  </si>
  <si>
    <t>XX0502</t>
  </si>
  <si>
    <t>V0014</t>
  </si>
  <si>
    <t>V0014_p01</t>
  </si>
  <si>
    <t>V0014_p02</t>
  </si>
  <si>
    <t>V0014_p03</t>
  </si>
  <si>
    <t>V0014_p04</t>
  </si>
  <si>
    <t>V0014_p05</t>
  </si>
  <si>
    <t>XX0503</t>
  </si>
  <si>
    <t>V0015</t>
  </si>
  <si>
    <t>V0015_p01</t>
  </si>
  <si>
    <t>V0015_p02</t>
  </si>
  <si>
    <t>V0015_p03</t>
  </si>
  <si>
    <t>V0015_p04</t>
  </si>
  <si>
    <t>V0015_p05</t>
  </si>
  <si>
    <t>V0015_p06</t>
  </si>
  <si>
    <t>V0016</t>
  </si>
  <si>
    <t>V0016_p01</t>
  </si>
  <si>
    <t>V0016_p02</t>
  </si>
  <si>
    <t>V0016_p03</t>
  </si>
  <si>
    <t>V0016_p04</t>
  </si>
  <si>
    <t>V0016_p05</t>
  </si>
  <si>
    <t>V0017</t>
  </si>
  <si>
    <t>V0017_p01</t>
  </si>
  <si>
    <t>V0017_p02</t>
  </si>
  <si>
    <t>V0017_p03</t>
  </si>
  <si>
    <t>V0017_p04</t>
  </si>
  <si>
    <t>V0017_p05</t>
  </si>
  <si>
    <t>V0017_p06</t>
  </si>
  <si>
    <t>V0017_p07</t>
  </si>
  <si>
    <t>V0017_p08</t>
  </si>
  <si>
    <t>V0017_p09</t>
  </si>
  <si>
    <t>V0018</t>
  </si>
  <si>
    <t>V0018_p01</t>
  </si>
  <si>
    <t>V0018_p02</t>
  </si>
  <si>
    <t>V0018_p03</t>
  </si>
  <si>
    <t>V0018_p04</t>
  </si>
  <si>
    <t>V0018_p05</t>
  </si>
  <si>
    <t>V0018_p06</t>
  </si>
  <si>
    <t>V0018_p07</t>
  </si>
  <si>
    <t>V0018_p08</t>
  </si>
  <si>
    <t>V0018_p09</t>
  </si>
  <si>
    <t>V0019</t>
  </si>
  <si>
    <t>V0019_p01</t>
  </si>
  <si>
    <t>V0019_p02</t>
  </si>
  <si>
    <t>V0019_p03</t>
  </si>
  <si>
    <t>V0019_p04</t>
  </si>
  <si>
    <t>V0019_p05</t>
  </si>
  <si>
    <t>V0019_p06</t>
  </si>
  <si>
    <t>V0019_p07</t>
  </si>
  <si>
    <t>V0020</t>
  </si>
  <si>
    <t>V0020_p01</t>
  </si>
  <si>
    <t>V0020_p02</t>
  </si>
  <si>
    <t>V0020_p03</t>
  </si>
  <si>
    <t>V0020_p04</t>
  </si>
  <si>
    <t>V0020_p05</t>
  </si>
  <si>
    <t>V0021</t>
  </si>
  <si>
    <t>V0021_p01</t>
  </si>
  <si>
    <t>V0021_p02</t>
  </si>
  <si>
    <t>V0021_p03</t>
  </si>
  <si>
    <t>V0021_p04</t>
  </si>
  <si>
    <t>V0021_p05</t>
  </si>
  <si>
    <t>V0022</t>
  </si>
  <si>
    <t>V0022_p01</t>
  </si>
  <si>
    <t>V0022_p02</t>
  </si>
  <si>
    <t>V0022_p03</t>
  </si>
  <si>
    <t>V0022_p04</t>
  </si>
  <si>
    <t>V0022_p05</t>
  </si>
  <si>
    <t>V0022_p06</t>
  </si>
  <si>
    <t>V0022_p07</t>
  </si>
  <si>
    <t>V0023</t>
  </si>
  <si>
    <t>V0023_p01</t>
  </si>
  <si>
    <t>V0023_p02</t>
  </si>
  <si>
    <t>V0023_p03</t>
  </si>
  <si>
    <t>V0023_p04</t>
  </si>
  <si>
    <t>V0023_p05</t>
  </si>
  <si>
    <t>V0023_p06</t>
  </si>
  <si>
    <t>V0023_p07</t>
  </si>
  <si>
    <t>V0023_p08</t>
  </si>
  <si>
    <t>V0023_p09</t>
  </si>
  <si>
    <t>V0023_p10</t>
  </si>
  <si>
    <t>V0024</t>
  </si>
  <si>
    <t>V0024_p01</t>
  </si>
  <si>
    <t>V0024_p02</t>
  </si>
  <si>
    <t>V0024_p03</t>
  </si>
  <si>
    <t>V0024_p04</t>
  </si>
  <si>
    <t>V0024_p05</t>
  </si>
  <si>
    <t>V0025</t>
  </si>
  <si>
    <t>V0025_p01</t>
  </si>
  <si>
    <t>V0025_p02</t>
  </si>
  <si>
    <t>V0025_p03</t>
  </si>
  <si>
    <t>V0025_p04</t>
  </si>
  <si>
    <t>V0025_p05</t>
  </si>
  <si>
    <t>V0025_p06</t>
  </si>
  <si>
    <t>V0025_p07</t>
  </si>
  <si>
    <t>V0025_p08</t>
  </si>
  <si>
    <t>V0025_p09</t>
  </si>
  <si>
    <t>V0026</t>
  </si>
  <si>
    <t>V0026_p01</t>
  </si>
  <si>
    <t>V0026_p02</t>
  </si>
  <si>
    <t>V0026_p03</t>
  </si>
  <si>
    <t>V0026_p04</t>
  </si>
  <si>
    <t>V0026_p05</t>
  </si>
  <si>
    <t>V0026_p06</t>
  </si>
  <si>
    <t>V0027</t>
  </si>
  <si>
    <t>V0027_p01</t>
  </si>
  <si>
    <t>V0027_p02</t>
  </si>
  <si>
    <t>V0027_p03</t>
  </si>
  <si>
    <t>V0027_p04</t>
  </si>
  <si>
    <t>V0027_p05</t>
  </si>
  <si>
    <t>V0027_p06</t>
  </si>
  <si>
    <t>V0028</t>
  </si>
  <si>
    <t>V0028_p01</t>
  </si>
  <si>
    <t>V0028_p02</t>
  </si>
  <si>
    <t>V0028_p03</t>
  </si>
  <si>
    <t>V0028_p04</t>
  </si>
  <si>
    <t>V0028_p05</t>
  </si>
  <si>
    <t>V0028_p06</t>
  </si>
  <si>
    <t>V0028_p07</t>
  </si>
  <si>
    <t>V0028_p08</t>
  </si>
  <si>
    <t>V0028_p09</t>
  </si>
  <si>
    <t>V0029</t>
  </si>
  <si>
    <t>V0029_p01</t>
  </si>
  <si>
    <t>V0029_p02</t>
  </si>
  <si>
    <t>V0029_p03</t>
  </si>
  <si>
    <t>V0029_p04</t>
  </si>
  <si>
    <t>V0029_p05</t>
  </si>
  <si>
    <t>V0029_p06</t>
  </si>
  <si>
    <t>V0029_p07</t>
  </si>
  <si>
    <t>V0030</t>
  </si>
  <si>
    <t>V0030_p01</t>
  </si>
  <si>
    <t>V0030_p02</t>
  </si>
  <si>
    <t>V0030_p03</t>
  </si>
  <si>
    <t>V0030_p04</t>
  </si>
  <si>
    <t>V0030_p05</t>
  </si>
  <si>
    <t>V0030_p06</t>
  </si>
  <si>
    <t>V0030_p07</t>
  </si>
  <si>
    <t>V0030_p08</t>
  </si>
  <si>
    <t>V0030_p09</t>
  </si>
  <si>
    <t>V0030_p10</t>
  </si>
  <si>
    <t>V0031</t>
  </si>
  <si>
    <t>V0031_p01</t>
  </si>
  <si>
    <t>V0031_p02</t>
  </si>
  <si>
    <t>V0031_p03</t>
  </si>
  <si>
    <t>V0031_p04</t>
  </si>
  <si>
    <t>V0031_p05</t>
  </si>
  <si>
    <t>V0031_p06</t>
  </si>
  <si>
    <t>V0031_p07</t>
  </si>
  <si>
    <t>V0031_p08</t>
  </si>
  <si>
    <t>V0032</t>
  </si>
  <si>
    <t>V0032_p01</t>
  </si>
  <si>
    <t>V0032_p02</t>
  </si>
  <si>
    <t>V0032_p03</t>
  </si>
  <si>
    <t>V0032_p04</t>
  </si>
  <si>
    <t>V0032_p05</t>
  </si>
  <si>
    <t>V0032_p06</t>
  </si>
  <si>
    <t>V0032_p07</t>
  </si>
  <si>
    <t>V0032_p08</t>
  </si>
  <si>
    <t>V0032_p09</t>
  </si>
  <si>
    <t>V0033</t>
  </si>
  <si>
    <t>V0033_p01</t>
  </si>
  <si>
    <t>V0033_p02</t>
  </si>
  <si>
    <t>V0033_p03</t>
  </si>
  <si>
    <t>V0033_p04</t>
  </si>
  <si>
    <t>V0033_p05</t>
  </si>
  <si>
    <t>V0033_p06</t>
  </si>
  <si>
    <t>V0033_p07</t>
  </si>
  <si>
    <t>V0034</t>
  </si>
  <si>
    <t>V0034_p01</t>
  </si>
  <si>
    <t>V0034_p02</t>
  </si>
  <si>
    <t>V0034_p03</t>
  </si>
  <si>
    <t>V0034_p04</t>
  </si>
  <si>
    <t>V0034_p05</t>
  </si>
  <si>
    <t>V0034_p06</t>
  </si>
  <si>
    <t>V0034_p07</t>
  </si>
  <si>
    <t>V0035</t>
  </si>
  <si>
    <t>V0035_p01</t>
  </si>
  <si>
    <t>V0035_p02</t>
  </si>
  <si>
    <t>V0035_p03</t>
  </si>
  <si>
    <t>V0035_p04</t>
  </si>
  <si>
    <t>V0035_p05</t>
  </si>
  <si>
    <t>V0035_p06</t>
  </si>
  <si>
    <t>V0036</t>
  </si>
  <si>
    <t>V0036_p01</t>
  </si>
  <si>
    <t>V0036_p02</t>
  </si>
  <si>
    <t>V0036_p03</t>
  </si>
  <si>
    <t>V0036_p04</t>
  </si>
  <si>
    <t>V0036_p05</t>
  </si>
  <si>
    <t>V0037</t>
  </si>
  <si>
    <t>V0037_p01</t>
  </si>
  <si>
    <t>V0037_p02</t>
  </si>
  <si>
    <t>V0037_p03</t>
  </si>
  <si>
    <t>V0037_p04</t>
  </si>
  <si>
    <t>V0037_p05</t>
  </si>
  <si>
    <t>V0038</t>
  </si>
  <si>
    <t>V0038_p01</t>
  </si>
  <si>
    <t>V0038_p02</t>
  </si>
  <si>
    <t>V0038_p03</t>
  </si>
  <si>
    <t>V0038_p04</t>
  </si>
  <si>
    <t>V0038_p05</t>
  </si>
  <si>
    <t>V0039</t>
  </si>
  <si>
    <t>V0039_p01</t>
  </si>
  <si>
    <t>V0039_p02</t>
  </si>
  <si>
    <t>V0039_p03</t>
  </si>
  <si>
    <t>V0039_p04</t>
  </si>
  <si>
    <t>V0039_p05</t>
  </si>
  <si>
    <t>V0040</t>
  </si>
  <si>
    <t>V0040_p01</t>
  </si>
  <si>
    <t>V0040_p02</t>
  </si>
  <si>
    <t>V0040_p03</t>
  </si>
  <si>
    <t>V0040_p04</t>
  </si>
  <si>
    <t>V0040_p05</t>
  </si>
  <si>
    <t>V0040_p06</t>
  </si>
  <si>
    <t>V0040_p07</t>
  </si>
  <si>
    <t>V0041</t>
  </si>
  <si>
    <t>V0041_p01</t>
  </si>
  <si>
    <t>V0041_p02</t>
  </si>
  <si>
    <t>V0041_p03</t>
  </si>
  <si>
    <t>V0041_p04</t>
  </si>
  <si>
    <t>V0041_p05</t>
  </si>
  <si>
    <t>V0041_p06</t>
  </si>
  <si>
    <t>V0042</t>
  </si>
  <si>
    <t>V0042_p01</t>
  </si>
  <si>
    <t>V0042_p02</t>
  </si>
  <si>
    <t>V0042_p03</t>
  </si>
  <si>
    <t>V0042_p04</t>
  </si>
  <si>
    <t>V0042_p05</t>
  </si>
  <si>
    <t>V0042_p06</t>
  </si>
  <si>
    <t>V0042_p07</t>
  </si>
  <si>
    <t>V0042_p08</t>
  </si>
  <si>
    <t>V0042_p09</t>
  </si>
  <si>
    <t>V0042_p10</t>
  </si>
  <si>
    <t>V0043</t>
  </si>
  <si>
    <t>V0043_p01</t>
  </si>
  <si>
    <t>V0043_p02</t>
  </si>
  <si>
    <t>V0043_p03</t>
  </si>
  <si>
    <t>V0043_p04</t>
  </si>
  <si>
    <t>V0043_p05</t>
  </si>
  <si>
    <t>V0044</t>
  </si>
  <si>
    <t>V0044_p01</t>
  </si>
  <si>
    <t>V0044_p02</t>
  </si>
  <si>
    <t>V0044_p03</t>
  </si>
  <si>
    <t>V0044_p04</t>
  </si>
  <si>
    <t>V0044_p05</t>
  </si>
  <si>
    <t>V0044_p06</t>
  </si>
  <si>
    <t>V0044_p07</t>
  </si>
  <si>
    <t>V0044_p08</t>
  </si>
  <si>
    <t>V0044_p09</t>
  </si>
  <si>
    <t>V0044_p10</t>
  </si>
  <si>
    <t>V0045</t>
  </si>
  <si>
    <t>V0045_p01</t>
  </si>
  <si>
    <t>V0045_p02</t>
  </si>
  <si>
    <t>V0045_p03</t>
  </si>
  <si>
    <t>V0045_p04</t>
  </si>
  <si>
    <t>V0045_p05</t>
  </si>
  <si>
    <t>V0045_p06</t>
  </si>
  <si>
    <t>V0045_p07</t>
  </si>
  <si>
    <t>V0045_p08</t>
  </si>
  <si>
    <t>V0045_p09</t>
  </si>
  <si>
    <t>V0046</t>
  </si>
  <si>
    <t>V0046_p01</t>
  </si>
  <si>
    <t>V0046_p02</t>
  </si>
  <si>
    <t>V0046_p03</t>
  </si>
  <si>
    <t>V0046_p04</t>
  </si>
  <si>
    <t>V0046_p05</t>
  </si>
  <si>
    <t>V0047</t>
  </si>
  <si>
    <t>V0047_p01</t>
  </si>
  <si>
    <t>V0047_p02</t>
  </si>
  <si>
    <t>V0047_p03</t>
  </si>
  <si>
    <t>V0047_p04</t>
  </si>
  <si>
    <t>V0047_p05</t>
  </si>
  <si>
    <t>V0048</t>
  </si>
  <si>
    <t>V0048_p01</t>
  </si>
  <si>
    <t>V0048_p02</t>
  </si>
  <si>
    <t>V0048_p03</t>
  </si>
  <si>
    <t>V0048_p04</t>
  </si>
  <si>
    <t>V0048_p05</t>
  </si>
  <si>
    <t>V0048_p06</t>
  </si>
  <si>
    <t>V0048_p07</t>
  </si>
  <si>
    <t>V0049</t>
  </si>
  <si>
    <t>V0049_p01</t>
  </si>
  <si>
    <t>V0049_p02</t>
  </si>
  <si>
    <t>V0049_p03</t>
  </si>
  <si>
    <t>V0049_p04</t>
  </si>
  <si>
    <t>V0049_p05</t>
  </si>
  <si>
    <t>V0049_p06</t>
  </si>
  <si>
    <t>V0049_p07</t>
  </si>
  <si>
    <t>V0049_p08</t>
  </si>
  <si>
    <t>V0049_p09</t>
  </si>
  <si>
    <t>V0049_p10</t>
  </si>
  <si>
    <t>V0050</t>
  </si>
  <si>
    <t>V0050_p01</t>
  </si>
  <si>
    <t>V0050_p02</t>
  </si>
  <si>
    <t>V0050_p03</t>
  </si>
  <si>
    <t>V0050_p04</t>
  </si>
  <si>
    <t>V0050_p05</t>
  </si>
  <si>
    <t>V0050_p06</t>
  </si>
  <si>
    <t>V0050_p07</t>
  </si>
  <si>
    <t>V0051</t>
  </si>
  <si>
    <t>V0051_p01</t>
  </si>
  <si>
    <t>V0051_p02</t>
  </si>
  <si>
    <t>V0051_p03</t>
  </si>
  <si>
    <t>V0051_p04</t>
  </si>
  <si>
    <t>V0051_p05</t>
  </si>
  <si>
    <t>V0052</t>
  </si>
  <si>
    <t>V0052_p01</t>
  </si>
  <si>
    <t>V0052_p02</t>
  </si>
  <si>
    <t>V0052_p03</t>
  </si>
  <si>
    <t>V0052_p04</t>
  </si>
  <si>
    <t>V0052_p05</t>
  </si>
  <si>
    <t>V0052_p06</t>
  </si>
  <si>
    <t>V0052_p07</t>
  </si>
  <si>
    <t>V0052_p08</t>
  </si>
  <si>
    <t>V0052_p09</t>
  </si>
  <si>
    <t>V0053</t>
  </si>
  <si>
    <t>V0053_p01</t>
  </si>
  <si>
    <t>V0053_p02</t>
  </si>
  <si>
    <t>V0053_p03</t>
  </si>
  <si>
    <t>V0053_p04</t>
  </si>
  <si>
    <t>V0053_p05</t>
  </si>
  <si>
    <t>V0053_p06</t>
  </si>
  <si>
    <t>V0053_p07</t>
  </si>
  <si>
    <t>V0053_p08</t>
  </si>
  <si>
    <t>V0053_p09</t>
  </si>
  <si>
    <t>V0053_p10</t>
  </si>
  <si>
    <t>V0054</t>
  </si>
  <si>
    <t>V0054_p01</t>
  </si>
  <si>
    <t>V0054_p02</t>
  </si>
  <si>
    <t>V0054_p03</t>
  </si>
  <si>
    <t>V0054_p04</t>
  </si>
  <si>
    <t>V0054_p05</t>
  </si>
  <si>
    <t>V0054_p06</t>
  </si>
  <si>
    <t>V0054_p07</t>
  </si>
  <si>
    <t>V0054_p08</t>
  </si>
  <si>
    <t>V0054_p09</t>
  </si>
  <si>
    <t>V0054_p10</t>
  </si>
  <si>
    <t>V0055</t>
  </si>
  <si>
    <t>V0055_p01</t>
  </si>
  <si>
    <t>V0055_p02</t>
  </si>
  <si>
    <t>V0055_p03</t>
  </si>
  <si>
    <t>V0055_p04</t>
  </si>
  <si>
    <t>V0055_p05</t>
  </si>
  <si>
    <t>V0055_p06</t>
  </si>
  <si>
    <t>V0055_p07</t>
  </si>
  <si>
    <t>V0055_p08</t>
  </si>
  <si>
    <t>V0055_p09</t>
  </si>
  <si>
    <t>V0055_p10</t>
  </si>
  <si>
    <t>V0056</t>
  </si>
  <si>
    <t>V0056_p01</t>
  </si>
  <si>
    <t>V0056_p02</t>
  </si>
  <si>
    <t>V0056_p03</t>
  </si>
  <si>
    <t>V0056_p04</t>
  </si>
  <si>
    <t>V0056_p05</t>
  </si>
  <si>
    <t>V0057</t>
  </si>
  <si>
    <t>V0057_p01</t>
  </si>
  <si>
    <t>V0057_p02</t>
  </si>
  <si>
    <t>V0057_p03</t>
  </si>
  <si>
    <t>V0057_p04</t>
  </si>
  <si>
    <t>V0057_p05</t>
  </si>
  <si>
    <t>V0057_p06</t>
  </si>
  <si>
    <t>V0058</t>
  </si>
  <si>
    <t>V0058_p01</t>
  </si>
  <si>
    <t>V0058_p02</t>
  </si>
  <si>
    <t>V0058_p03</t>
  </si>
  <si>
    <t>V0058_p04</t>
  </si>
  <si>
    <t>V0058_p05</t>
  </si>
  <si>
    <t>V0058_p06</t>
  </si>
  <si>
    <t>V0058_p07</t>
  </si>
  <si>
    <t>V0058_p08</t>
  </si>
  <si>
    <t>V0059</t>
  </si>
  <si>
    <t>V0059_p01</t>
  </si>
  <si>
    <t>V0059_p02</t>
  </si>
  <si>
    <t>V0059_p03</t>
  </si>
  <si>
    <t>V0059_p04</t>
  </si>
  <si>
    <t>V0059_p05</t>
  </si>
  <si>
    <t>V0059_p06</t>
  </si>
  <si>
    <t>V0059_p07</t>
  </si>
  <si>
    <t>V0059_p08</t>
  </si>
  <si>
    <t>V0059_p09</t>
  </si>
  <si>
    <t>V0060</t>
  </si>
  <si>
    <t>V0060_p01</t>
  </si>
  <si>
    <t>V0060_p02</t>
  </si>
  <si>
    <t>V0060_p03</t>
  </si>
  <si>
    <t>V0060_p04</t>
  </si>
  <si>
    <t>V0060_p05</t>
  </si>
  <si>
    <t>V0060_p06</t>
  </si>
  <si>
    <t>V0060_p07</t>
  </si>
  <si>
    <t>V0060_p08</t>
  </si>
  <si>
    <t>V0061</t>
  </si>
  <si>
    <t>V0061_p01</t>
  </si>
  <si>
    <t>V0061_p02</t>
  </si>
  <si>
    <t>V0061_p03</t>
  </si>
  <si>
    <t>V0061_p04</t>
  </si>
  <si>
    <t>V0061_p05</t>
  </si>
  <si>
    <t>V0061_p06</t>
  </si>
  <si>
    <t>V0061_p07</t>
  </si>
  <si>
    <t>V0062</t>
  </si>
  <si>
    <t>V0062_p01</t>
  </si>
  <si>
    <t>V0062_p02</t>
  </si>
  <si>
    <t>V0062_p03</t>
  </si>
  <si>
    <t>V0062_p04</t>
  </si>
  <si>
    <t>V0062_p05</t>
  </si>
  <si>
    <t>V0062_p06</t>
  </si>
  <si>
    <t>V0062_p07</t>
  </si>
  <si>
    <t>V0062_p08</t>
  </si>
  <si>
    <t>V0062_p09</t>
  </si>
  <si>
    <t>V0063</t>
  </si>
  <si>
    <t>V0063_p01</t>
  </si>
  <si>
    <t>V0063_p02</t>
  </si>
  <si>
    <t>V0063_p03</t>
  </si>
  <si>
    <t>V0063_p04</t>
  </si>
  <si>
    <t>V0063_p05</t>
  </si>
  <si>
    <t>V0063_p06</t>
  </si>
  <si>
    <t>V0063_p07</t>
  </si>
  <si>
    <t>V0063_p08</t>
  </si>
  <si>
    <t>V0063_p09</t>
  </si>
  <si>
    <t>V0064</t>
  </si>
  <si>
    <t>V0064_p01</t>
  </si>
  <si>
    <t>V0064_p02</t>
  </si>
  <si>
    <t>V0064_p03</t>
  </si>
  <si>
    <t>V0064_p04</t>
  </si>
  <si>
    <t>V0064_p05</t>
  </si>
  <si>
    <t>V0065</t>
  </si>
  <si>
    <t>V0065_p01</t>
  </si>
  <si>
    <t>V0065_p02</t>
  </si>
  <si>
    <t>V0065_p03</t>
  </si>
  <si>
    <t>V0065_p04</t>
  </si>
  <si>
    <t>V0065_p05</t>
  </si>
  <si>
    <t>V0065_p06</t>
  </si>
  <si>
    <t>V0065_p07</t>
  </si>
  <si>
    <t>V0065_p08</t>
  </si>
  <si>
    <t>V0065_p09</t>
  </si>
  <si>
    <t>V0066</t>
  </si>
  <si>
    <t>V0066_p01</t>
  </si>
  <si>
    <t>V0066_p02</t>
  </si>
  <si>
    <t>V0066_p03</t>
  </si>
  <si>
    <t>V0066_p04</t>
  </si>
  <si>
    <t>V0066_p05</t>
  </si>
  <si>
    <t>V0067</t>
  </si>
  <si>
    <t>V0067_p01</t>
  </si>
  <si>
    <t>V0067_p02</t>
  </si>
  <si>
    <t>V0067_p03</t>
  </si>
  <si>
    <t>V0067_p04</t>
  </si>
  <si>
    <t>V0067_p05</t>
  </si>
  <si>
    <t>V0068</t>
  </si>
  <si>
    <t>V0068_p01</t>
  </si>
  <si>
    <t>V0068_p02</t>
  </si>
  <si>
    <t>V0068_p03</t>
  </si>
  <si>
    <t>V0068_p04</t>
  </si>
  <si>
    <t>V0068_p05</t>
  </si>
  <si>
    <t>V0069</t>
  </si>
  <si>
    <t>V0069_p01</t>
  </si>
  <si>
    <t>V0069_p02</t>
  </si>
  <si>
    <t>V0069_p03</t>
  </si>
  <si>
    <t>V0069_p04</t>
  </si>
  <si>
    <t>V0069_p05</t>
  </si>
  <si>
    <t>V0069_p06</t>
  </si>
  <si>
    <t>V0069_p07</t>
  </si>
  <si>
    <t>V0069_p08</t>
  </si>
  <si>
    <t>V0069_p09</t>
  </si>
  <si>
    <t>V0070</t>
  </si>
  <si>
    <t>V0070_p01</t>
  </si>
  <si>
    <t>V0070_p02</t>
  </si>
  <si>
    <t>V0070_p03</t>
  </si>
  <si>
    <t>V0070_p04</t>
  </si>
  <si>
    <t>V0070_p05</t>
  </si>
  <si>
    <t>V0070_p06</t>
  </si>
  <si>
    <t>V0070_p07</t>
  </si>
  <si>
    <t>V0071</t>
  </si>
  <si>
    <t>V0071_p01</t>
  </si>
  <si>
    <t>V0071_p02</t>
  </si>
  <si>
    <t>V0071_p03</t>
  </si>
  <si>
    <t>V0071_p04</t>
  </si>
  <si>
    <t>V0071_p05</t>
  </si>
  <si>
    <t>V0071_p06</t>
  </si>
  <si>
    <t>V0071_p07</t>
  </si>
  <si>
    <t>V0071_p08</t>
  </si>
  <si>
    <t>V0071_p09</t>
  </si>
  <si>
    <t>V0072</t>
  </si>
  <si>
    <t>V0072_p01</t>
  </si>
  <si>
    <t>V0072_p02</t>
  </si>
  <si>
    <t>V0072_p03</t>
  </si>
  <si>
    <t>V0072_p04</t>
  </si>
  <si>
    <t>V0072_p05</t>
  </si>
  <si>
    <t>V0072_p06</t>
  </si>
  <si>
    <t>V0072_p07</t>
  </si>
  <si>
    <t>V0073</t>
  </si>
  <si>
    <t>V0073_p01</t>
  </si>
  <si>
    <t>V0073_p02</t>
  </si>
  <si>
    <t>V0073_p03</t>
  </si>
  <si>
    <t>V0073_p04</t>
  </si>
  <si>
    <t>V0073_p05</t>
  </si>
  <si>
    <t>V0074</t>
  </si>
  <si>
    <t>V0074_p01</t>
  </si>
  <si>
    <t>V0074_p02</t>
  </si>
  <si>
    <t>V0074_p03</t>
  </si>
  <si>
    <t>V0074_p04</t>
  </si>
  <si>
    <t>V0074_p05</t>
  </si>
  <si>
    <t>V0075</t>
  </si>
  <si>
    <t>V0075_p01</t>
  </si>
  <si>
    <t>V0075_p02</t>
  </si>
  <si>
    <t>V0075_p03</t>
  </si>
  <si>
    <t>V0075_p04</t>
  </si>
  <si>
    <t>V0075_p05</t>
  </si>
  <si>
    <t>District</t>
  </si>
  <si>
    <t>RecNo</t>
  </si>
  <si>
    <t>Commune</t>
  </si>
  <si>
    <t>Volunteer</t>
  </si>
  <si>
    <t>Probe</t>
  </si>
  <si>
    <t>Arsenic_ppb</t>
  </si>
  <si>
    <t>District_tag</t>
  </si>
  <si>
    <t>Commune_tag</t>
  </si>
  <si>
    <t>Volunteer_tag</t>
  </si>
  <si>
    <t>Prob_tag</t>
  </si>
  <si>
    <t>Indicator:
Arsenic_ppb</t>
  </si>
  <si>
    <t>Indic_tag</t>
  </si>
  <si>
    <t>Vol_Indic_Tag</t>
  </si>
  <si>
    <r>
      <t xml:space="preserve">Complete observations, by Volunteer
</t>
    </r>
    <r>
      <rPr>
        <sz val="11"/>
        <color theme="0"/>
        <rFont val="Calibri"/>
        <family val="2"/>
        <scheme val="minor"/>
      </rPr>
      <t>(Tags not needed)</t>
    </r>
  </si>
  <si>
    <r>
      <t xml:space="preserve">Distinct indicator values, by Volunteer
</t>
    </r>
    <r>
      <rPr>
        <sz val="11"/>
        <color theme="0"/>
        <rFont val="Calibri"/>
        <family val="2"/>
        <scheme val="minor"/>
      </rPr>
      <t>(Concat_Vol_Tag used)</t>
    </r>
  </si>
  <si>
    <r>
      <t xml:space="preserve">Maximum of volunteer means, by commune
("Commune_max")
</t>
    </r>
    <r>
      <rPr>
        <sz val="11"/>
        <color theme="0"/>
        <rFont val="Calibri"/>
        <family val="2"/>
        <scheme val="minor"/>
      </rPr>
      <t>(Tags not needed)</t>
    </r>
  </si>
  <si>
    <r>
      <t xml:space="preserve">Mean of the indicator, by volunteer
("Vol_mean")
</t>
    </r>
    <r>
      <rPr>
        <sz val="11"/>
        <color theme="0"/>
        <rFont val="Calibri"/>
        <family val="2"/>
        <scheme val="minor"/>
      </rPr>
      <t>(Tags not needed)</t>
    </r>
  </si>
  <si>
    <t>Auxiliary variable: Concatenation of volunteer indicator and arsenic
("Concat_Vol_Arsen")</t>
  </si>
  <si>
    <t>Values</t>
  </si>
  <si>
    <t>Volunteers with valid probes</t>
  </si>
  <si>
    <t>Valid probes</t>
  </si>
  <si>
    <t>Commune level:</t>
  </si>
  <si>
    <t>District level:</t>
  </si>
  <si>
    <t>Survey level:</t>
  </si>
  <si>
    <t>Mean of district means</t>
  </si>
  <si>
    <t>XX01 Summary</t>
  </si>
  <si>
    <t>XX02 Summary</t>
  </si>
  <si>
    <t>XX03 Summary</t>
  </si>
  <si>
    <t>XX04 Summary</t>
  </si>
  <si>
    <t>XX05 Summary</t>
  </si>
  <si>
    <t>Survey area</t>
  </si>
  <si>
    <t>This part done as a Pivot table</t>
  </si>
  <si>
    <t>(orders string variables; numeric variables strictly additive)</t>
  </si>
  <si>
    <t>This part done with functions 
that work on named column ranges</t>
  </si>
  <si>
    <r>
      <t xml:space="preserve">Mean of the commune maxima, by district
("District_mean")
</t>
    </r>
    <r>
      <rPr>
        <sz val="11"/>
        <color theme="0"/>
        <rFont val="Calibri"/>
        <family val="2"/>
        <scheme val="minor"/>
      </rPr>
      <t>(Commune_tag used)</t>
    </r>
  </si>
  <si>
    <r>
      <t xml:space="preserve">Maximum of the volunteer-wise means
</t>
    </r>
    <r>
      <rPr>
        <sz val="11"/>
        <color theme="1"/>
        <rFont val="Calibri"/>
        <family val="2"/>
        <scheme val="minor"/>
      </rPr>
      <t>(Commune_tag)</t>
    </r>
  </si>
  <si>
    <t>Weighted by number of communes with valid probes
(Commune_tag)</t>
  </si>
  <si>
    <r>
      <t xml:space="preserve">Mean of the commune-wise maxima
</t>
    </r>
    <r>
      <rPr>
        <sz val="11"/>
        <color theme="1"/>
        <rFont val="Calibri"/>
        <family val="2"/>
        <scheme val="minor"/>
      </rPr>
      <t>(Commune_tag)</t>
    </r>
  </si>
  <si>
    <t>Unweighted
(no tag needed)</t>
  </si>
  <si>
    <t>(key: SUMPRODUCT, IF, AND. Less important: LEN, AVERAGE)</t>
  </si>
  <si>
    <t>Scenario</t>
  </si>
  <si>
    <t>Analysis</t>
  </si>
  <si>
    <t>At this point, the major interest was not in the fraction of wells exceeding the norm of 10 ppb, but in a first approximation to the distribution of concentrations in the population of tubewells, ahead of a more stringent sampling design. The government was more concerned about areas with extreme values than about the grand mean. The initial brief was to find out whether the five districts could be distinguished by coarse estimates of the presence of high-concentration areas.</t>
  </si>
  <si>
    <t>Data</t>
  </si>
  <si>
    <t>Setting and data are entirely fictional. Data was generated as lognormally distributed, from the exponentiated sum of fixed district, commune and volunteer/zone components and a random component in the measurements. The components arrived from normal distributions. Replacements by missings, simulating the results of supervisor reviews, were purposive, in order to challenge the formula apparatus with two situations - all observations in one geographic area missing, and some areas with partial missings.</t>
  </si>
  <si>
    <t>// Simulated Arsenic contamination levels in 5 districts, each with 3 communes,</t>
  </si>
  <si>
    <t>// Set working directory:</t>
  </si>
  <si>
    <t>clear</t>
  </si>
  <si>
    <t>set seed 1001</t>
  </si>
  <si>
    <t>// Entity codes and contributions to generating the contamination levels:</t>
  </si>
  <si>
    <t>// Districts:</t>
  </si>
  <si>
    <t>set obs 5</t>
  </si>
  <si>
    <t>capture gen district = _n</t>
  </si>
  <si>
    <t>tempvar diststring</t>
  </si>
  <si>
    <t>capture tostring district, gen(`diststring')</t>
  </si>
  <si>
    <t>capture gen dist_code = "XX0" + `diststring'</t>
  </si>
  <si>
    <t>capture gen dist_arsen = rnormal(0.1, 1.1)</t>
  </si>
  <si>
    <t>// Communes:</t>
  </si>
  <si>
    <t>expand 3</t>
  </si>
  <si>
    <t>capture bysort district: gen commune = _n</t>
  </si>
  <si>
    <t>tempvar commstring</t>
  </si>
  <si>
    <t>capture tostring commune, gen(`commstring')</t>
  </si>
  <si>
    <t>capture gen comm_code = dist_code + "0" + `commstring'</t>
  </si>
  <si>
    <t>capture gen comm_arsen = rnormal(0, 0.7)</t>
  </si>
  <si>
    <t>// Volunteers / Zones within communes:</t>
  </si>
  <si>
    <t>expand 5</t>
  </si>
  <si>
    <t>gsort dist_code comm_code</t>
  </si>
  <si>
    <t>capture gen volunteer = _n</t>
  </si>
  <si>
    <t>format volunteer %04.0f</t>
  </si>
  <si>
    <t>// edit volunteer</t>
  </si>
  <si>
    <t>tempvar volstring</t>
  </si>
  <si>
    <t>tostring volunteer, gen(`volstring') format(%04.0f)</t>
  </si>
  <si>
    <t>capture gen volunteer_code = "V" +  `volstring'</t>
  </si>
  <si>
    <t>capture gen vol_arsen =rnormal(0, 0.3)</t>
  </si>
  <si>
    <t>// Measurements ("probes"), one per visited well</t>
  </si>
  <si>
    <t>expand 10</t>
  </si>
  <si>
    <t>bysort volunteer: gen probe = _n</t>
  </si>
  <si>
    <t>tempvar probstring</t>
  </si>
  <si>
    <t>capture tostring probe, gen(`probstring') format(%02.0f)</t>
  </si>
  <si>
    <t>capture gen prob_code = volunteer_code + "_p" + `probstring'</t>
  </si>
  <si>
    <t>capture gen prob_arsen = rnormal(0, 0.1)</t>
  </si>
  <si>
    <t>// Reduce probes by volunteers from 10 to 5 - 10</t>
  </si>
  <si>
    <t>gen keepprobe = runiformint(5, 10)</t>
  </si>
  <si>
    <t>bysort volunteer (probe): replace keepprobe = keepprobe[_N]</t>
  </si>
  <si>
    <t>gsort district commune volunteer probe keepprobe</t>
  </si>
  <si>
    <t>drop if probe &gt; keepprobe</t>
  </si>
  <si>
    <t>drop keepprobe</t>
  </si>
  <si>
    <t>capture gen RecNo = _n // Record number</t>
  </si>
  <si>
    <t>order RecNo, first</t>
  </si>
  <si>
    <t>// Component summary:</t>
  </si>
  <si>
    <t>summ *_arsen</t>
  </si>
  <si>
    <t>// Generating lognormal distribution</t>
  </si>
  <si>
    <t>capture egen all_arsen = rowtotal(*_arsen)</t>
  </si>
  <si>
    <t>summ all_arsen</t>
  </si>
  <si>
    <t>capture gen arsenic_raw = .</t>
  </si>
  <si>
    <t>replace arsenic_raw = 4 * exp(all_arsen) // 4 from trial and error, getting enough values &gt; 10 ppb</t>
  </si>
  <si>
    <t>// dpplot arsenic_raw, dist(lognormal)</t>
  </si>
  <si>
    <t>capture gen arsenic = .</t>
  </si>
  <si>
    <t>replace arsenic = floor(arsenic_raw)</t>
  </si>
  <si>
    <t>// Generating missings</t>
  </si>
  <si>
    <t>// 1. Sporadic</t>
  </si>
  <si>
    <t>count // 542</t>
  </si>
  <si>
    <t>replace arsenic = . if arsenic &gt; 64</t>
  </si>
  <si>
    <t>count if arsenic ~= . // 539</t>
  </si>
  <si>
    <t>// 2. All in one commune</t>
  </si>
  <si>
    <t>replace arsenic = . if comm_code == "XX0103"</t>
  </si>
  <si>
    <t>count if arsenic ~= . // 500</t>
  </si>
  <si>
    <t>summ arsenic, detail</t>
  </si>
  <si>
    <t>/*</t>
  </si>
  <si>
    <t xml:space="preserve">                           arsenic</t>
  </si>
  <si>
    <t>-------------------------------------------------------------</t>
  </si>
  <si>
    <t xml:space="preserve">      Percentiles      Smallest</t>
  </si>
  <si>
    <t xml:space="preserve"> 1%            0              0</t>
  </si>
  <si>
    <t xml:space="preserve"> 5%            0              0</t>
  </si>
  <si>
    <t>10%            0              0       Obs                 500</t>
  </si>
  <si>
    <t>25%            1              0       Sum of Wgt.         500</t>
  </si>
  <si>
    <t>50%            4                      Mean             11.926</t>
  </si>
  <si>
    <t xml:space="preserve">                        Largest       Std. Dev.      15.85671</t>
  </si>
  <si>
    <t>75%           17             58</t>
  </si>
  <si>
    <t>90%           41             62       Variance       251.4354</t>
  </si>
  <si>
    <t>95%           49             62       Skewness       1.467508</t>
  </si>
  <si>
    <t>99%           56             64       Kurtosis       3.938386</t>
  </si>
  <si>
    <t>*/</t>
  </si>
  <si>
    <t>count if arsenic == 0 // 70</t>
  </si>
  <si>
    <t>count if arsenic &gt; 10 &amp; arsenic ~= . // 169</t>
  </si>
  <si>
    <t>capture gen RecNo = _n</t>
  </si>
  <si>
    <t>// mkdensity arsenic, over(district)</t>
  </si>
  <si>
    <t>cd</t>
  </si>
  <si>
    <t>Didactic intention</t>
  </si>
  <si>
    <t>cd // [path to working directory]</t>
  </si>
  <si>
    <t>save "arsenic_data_simulation.dta", replace</t>
  </si>
  <si>
    <t>In some areas of country XX, soluble arsenic from underground rock material contaminates the drinking water from tubewells . The government seeks to gauge the extent of the problem with an initial sample survey for which local volunteers are trained and equipped with instruments that return arsenic concentrations in water samples, measured in parts per billion (ppb). In each of five pilot districts, three communes are randomly selected. In each commune, five volunteers are assigned non-overlapping zones that fill the commune area; they are told to take 5 - 10 samples with adequate spacing between tubewells.</t>
  </si>
  <si>
    <t xml:space="preserve">Readings come in integers, with 0 ppb meaning "below detection". Returns are reviewed and sample-checked  by supervisors at commune and district levels.
Due to poor training and/or instrument malfunctioning, all measurements from one of the municipalities were rejected, as were a small number from other places. Their individual records in the database were kept, with their initial concentration values turned to missing. Eventually, one measurement from 500 wells each, visited by 69 volunteers in 14 communes formed the effective dataset. </t>
  </si>
  <si>
    <t>The five to ten measurements that each volunteer took in his/her communal zone were considered random variations on a common local base value, likely to vary from zone to zone. In the aggregation process, the mean was considered an appropriate estimator of contamination in the small area.
The communes, in a cautionary approach to health risks, were thought to be adequately represented by the highest mean concentration among their five respective zones. Therefore the maximum of the five zonal means was taken. The next aggregation step, from the commune to the district, reverted to the mean estimator, with the argument that the three communes in each district were convenience samples without prior knowledge of any distributions, and, not filling their districts completely, could not identify the highest concentration areas anyway.
An overall concentration mean for the entire survey area, the mean of the district means, was also calculated, primarily to see by what factor is would be above or below the 10 ppb standard.</t>
  </si>
  <si>
    <t>The data can be exactly reproduced with the Stata code in sheet "Arsenic_STATA_code". The commands to produce the tags in Stata are included.</t>
  </si>
  <si>
    <t xml:space="preserve">Sheet "Arsenic_Data" demonstrates the manufacture of multiple tagging variables, not all of which are used in calculating the statistics in this example, but some of same function may be relevant in other contexts. The handling of missing values and the use of auxiliary values for tags on combinations of variables come in examples, without covering all conceivable data and analytic situations. </t>
  </si>
  <si>
    <t>Contextual variables, which function both as within-data-table summaries and as intermediary steps towards summary tables, are created, some without using tags, others relying on one or the other tag.
A finer point of importance is that observations with missing values at the unit level - here this means missing arsenic concentration values - can nevertheless inherit contextual variable values - such as the maximum value in their zone if the respective high-level unit (volunteer, commune, etc.) contributed at least one valid measurement. They can therefore be re-included in certain types of multi-level models. For (an admittedly far-fetched) example: For the annual cost of maintenance of individual wells, besides their depths, the commune-level contamination level may be an important predictor if the commune collects uniform abatement levies for all participating well owners.</t>
  </si>
  <si>
    <t>Subsequently, tags are used again in sheet "Arsenic_summary". This is built on a Pivot table whose primary function it is to provide the nested geographical units (communes within districts) as row labels, plus some straightforward count variables.
To the right of the Pivot table, the summary variables of interest are calculated. The key devices include the functions SUMPRODUCT, IF and AND. SUMPRODUCT can do its work because the data columns were named as ranges of equal length, including the tagging variables. Another important device is the double dash, which turns a vector of (TRUE, FALSE, etc.) logical values into a (1, 0, etc.) sequence fit for multiplication in SUMPRODUCT. 
Finally, we should emphasize again that these examples do not cover all conceivable types of analytic challenges in which tagging variables are useful. Many table problems can be solved with interlinked Pivot tables and functions like VLOOKUP. For some, such as weighted means by groups (e.g., by districts), tagging variables plus SUMPRODUCT offer a more convenient way. An added plus is that tags are infinitely reusable - as long as we remember what exactly they mark.</t>
  </si>
  <si>
    <t>// Create the tagging variables</t>
  </si>
  <si>
    <t>capture egen district_tag = tag(dist_code)</t>
  </si>
  <si>
    <t>capture egen commune_tag = tag(comm_code)</t>
  </si>
  <si>
    <t>capture egen volunteer_tag = tag(volunteer_code)</t>
  </si>
  <si>
    <t>capture egen indic_tag = tag(arsenic) // Just for completeness; no real analytical use</t>
  </si>
  <si>
    <t>// For an example of a tag based on more than one variable::</t>
  </si>
  <si>
    <t>capture egen vol_indic_tag = tag(volunteer_code arsenic)</t>
  </si>
  <si>
    <t xml:space="preserve">// End of do-file </t>
  </si>
  <si>
    <t>// each commune with 5 volunteers, each volunteer taking 1 probe from  5 - 10 wells</t>
  </si>
  <si>
    <t>All formulas are array formulas, entered by pressing Shift+Ctrl+Enter.</t>
  </si>
  <si>
    <t>Once entered, they appear in curly brackets (braces) in the formula bar.</t>
  </si>
  <si>
    <t>Background</t>
  </si>
  <si>
    <t>This created considerable redundancy. The means of the transformed ratings, while eliminating the redundancy, were found to underrate the true severity, as known from the analysts' personal knowledge of the evolving situations.</t>
  </si>
  <si>
    <t>Therefore, in a deliberate bid to bias results toward more severity provinces and sectors, the maximum value of the transformed ratings within each cluster was taken to go into the subsequent analysis steps - a relatively small fraction of the 32,000+ records in the dataset.</t>
  </si>
  <si>
    <t>However, the analysis had to be made reproducible in Excel. The Excel vocabulary does not refer to tags and tagging in the above sense.  The need for tagging variables is likely to arise in many situations that confront Excel users. Excel does have features that permit generating such variables, if with slightly more effort than Stata's. This workbook demonstrates how - in step by step buildup from the elementary workhorse formula for tagging to creating and using them in more complex situations.</t>
  </si>
  <si>
    <t>Definition</t>
  </si>
  <si>
    <r>
      <t xml:space="preserve">The Help text for the Stata command 
</t>
    </r>
    <r>
      <rPr>
        <i/>
        <sz val="11"/>
        <color theme="1"/>
        <rFont val="Calibri"/>
        <family val="2"/>
        <scheme val="minor"/>
      </rPr>
      <t xml:space="preserve">egen [name of tagging variable to be generated] = 
          tag([one or a list of variables to be tagged]) 
</t>
    </r>
    <r>
      <rPr>
        <sz val="11"/>
        <color theme="1"/>
        <rFont val="Calibri"/>
        <family val="2"/>
        <scheme val="minor"/>
      </rPr>
      <t xml:space="preserve">
says that the new variable "tags just one observation in each distinct group defined by </t>
    </r>
    <r>
      <rPr>
        <i/>
        <sz val="11"/>
        <color theme="1"/>
        <rFont val="Calibri"/>
        <family val="2"/>
        <scheme val="minor"/>
      </rPr>
      <t>varlist.</t>
    </r>
    <r>
      <rPr>
        <sz val="11"/>
        <color theme="1"/>
        <rFont val="Calibri"/>
        <family val="2"/>
        <scheme val="minor"/>
      </rPr>
      <t xml:space="preserve"> The result will be 1 if the observation is tagged and not missing [in any variable of </t>
    </r>
    <r>
      <rPr>
        <i/>
        <sz val="11"/>
        <color theme="1"/>
        <rFont val="Calibri"/>
        <family val="2"/>
        <scheme val="minor"/>
      </rPr>
      <t>varlist</t>
    </r>
    <r>
      <rPr>
        <sz val="11"/>
        <color theme="1"/>
        <rFont val="Calibri"/>
        <family val="2"/>
        <scheme val="minor"/>
      </rPr>
      <t xml:space="preserve">], and 0 otherwise.  Values for any observations excluded by an if-clause are set to 0 (not to missing). "
</t>
    </r>
  </si>
  <si>
    <t>It is important to distinguish group and tag, as shown in the small table to the right.</t>
  </si>
  <si>
    <t>Uses</t>
  </si>
  <si>
    <t>Stata's Help sees the major use of tags in allowing the analyst to use "when  all observations in a group have the same value for a summary variable calculated for the group, ..  just one value for many purposes" - just the tag. More generically, one could say that the tagging variable makes subsamples of one instance from each group available for the current and all future analyses. It is no longer necessary to reconstruct the same subsample from multiple IF-conditions each time.</t>
  </si>
  <si>
    <t>For Excel users, there are more benefits. Tags, in conjunction with another ambidextrous workhorse, the function SUMPRODUCT, enable complex variable calculations that otherwise might necessitate the generation of one or several Pivot tables and VLOOKUP operations. Several other functions may be needed, depending on purpose and data situation; these are shown in the examples as we go. The list is not complete.</t>
  </si>
  <si>
    <t>Required skills</t>
  </si>
  <si>
    <t>The basic formula for the simplest cases</t>
  </si>
  <si>
    <r>
      <t>=IF(COUNTIF(</t>
    </r>
    <r>
      <rPr>
        <b/>
        <sz val="11"/>
        <color theme="9" tint="-0.249977111117893"/>
        <rFont val="Calibri"/>
        <family val="2"/>
        <scheme val="minor"/>
      </rPr>
      <t>R2</t>
    </r>
    <r>
      <rPr>
        <b/>
        <sz val="11"/>
        <color rgb="FFFF0000"/>
        <rFont val="Calibri"/>
        <family val="2"/>
        <scheme val="minor"/>
      </rPr>
      <t>C[-1]</t>
    </r>
    <r>
      <rPr>
        <b/>
        <sz val="11"/>
        <color theme="1"/>
        <rFont val="Calibri"/>
        <family val="2"/>
        <scheme val="minor"/>
      </rPr>
      <t>:R</t>
    </r>
    <r>
      <rPr>
        <b/>
        <sz val="11"/>
        <color rgb="FFFF0000"/>
        <rFont val="Calibri"/>
        <family val="2"/>
        <scheme val="minor"/>
      </rPr>
      <t>C[-1]</t>
    </r>
    <r>
      <rPr>
        <b/>
        <sz val="11"/>
        <color theme="1"/>
        <rFont val="Calibri"/>
        <family val="2"/>
        <scheme val="minor"/>
      </rPr>
      <t>,R</t>
    </r>
    <r>
      <rPr>
        <b/>
        <sz val="11"/>
        <color rgb="FFFF0000"/>
        <rFont val="Calibri"/>
        <family val="2"/>
        <scheme val="minor"/>
      </rPr>
      <t>C[-1]</t>
    </r>
    <r>
      <rPr>
        <b/>
        <sz val="11"/>
        <color theme="1"/>
        <rFont val="Calibri"/>
        <family val="2"/>
        <scheme val="minor"/>
      </rPr>
      <t>)=1,1,0)</t>
    </r>
  </si>
  <si>
    <t>requires an understanding of mixed and relative cell references, and not much more.</t>
  </si>
  <si>
    <t>The subsequently introduced increasingly complex situations call for</t>
  </si>
  <si>
    <t>(--(District = RC[-4]))</t>
  </si>
  <si>
    <r>
      <t xml:space="preserve">the </t>
    </r>
    <r>
      <rPr>
        <b/>
        <sz val="11"/>
        <color theme="1"/>
        <rFont val="Calibri"/>
        <family val="2"/>
        <scheme val="minor"/>
      </rPr>
      <t>functions</t>
    </r>
    <r>
      <rPr>
        <sz val="11"/>
        <color theme="1"/>
        <rFont val="Calibri"/>
        <family val="2"/>
        <scheme val="minor"/>
      </rPr>
      <t xml:space="preserve"> CONCATENATE, COUNTA, SUM, SUMPRODUCT, and AND,</t>
    </r>
  </si>
  <si>
    <r>
      <t xml:space="preserve">the creation and proper use of </t>
    </r>
    <r>
      <rPr>
        <b/>
        <sz val="11"/>
        <color theme="1"/>
        <rFont val="Calibri"/>
        <family val="2"/>
        <scheme val="minor"/>
      </rPr>
      <t>named ranges</t>
    </r>
    <r>
      <rPr>
        <sz val="11"/>
        <color theme="1"/>
        <rFont val="Calibri"/>
        <family val="2"/>
        <scheme val="minor"/>
      </rPr>
      <t xml:space="preserve"> (each referring to one data column, all of equal length)</t>
    </r>
  </si>
  <si>
    <r>
      <t xml:space="preserve">the entry and use of </t>
    </r>
    <r>
      <rPr>
        <b/>
        <sz val="11"/>
        <color theme="1"/>
        <rFont val="Calibri"/>
        <family val="2"/>
        <scheme val="minor"/>
      </rPr>
      <t>array functions,</t>
    </r>
    <r>
      <rPr>
        <sz val="11"/>
        <color theme="1"/>
        <rFont val="Calibri"/>
        <family val="2"/>
        <scheme val="minor"/>
      </rPr>
      <t xml:space="preserve"> which return to the selected cell a value in response to one or several named ranges and to one or several scalar (one-cell) inputs.</t>
    </r>
  </si>
  <si>
    <t>Caveats</t>
  </si>
  <si>
    <t>where it is assumed that the one variable for which to create tags is to the immediate left of the tagging variable (red code elements) and the R2 is the first row holding data immediately below the header row (green),</t>
  </si>
  <si>
    <t>The analysis was being done in Stata. The corresponding subsample was generated at great speed, necessitating only two command lines - a sorting command that ensured that in each cluster the maximum value would appear in the first record, and a tagging command that marked each such record.</t>
  </si>
  <si>
    <r>
      <t xml:space="preserve">the use of Excel's </t>
    </r>
    <r>
      <rPr>
        <b/>
        <sz val="11"/>
        <color theme="1"/>
        <rFont val="Calibri"/>
        <family val="2"/>
        <scheme val="minor"/>
      </rPr>
      <t>double dash</t>
    </r>
    <r>
      <rPr>
        <sz val="11"/>
        <color theme="1"/>
        <rFont val="Calibri"/>
        <family val="2"/>
        <scheme val="minor"/>
      </rPr>
      <t xml:space="preserve"> to convert an array of (TRUE, FALSE, etc.) logical statement into a numeric (1, 0, etc.) array, as for example in</t>
    </r>
  </si>
  <si>
    <t>assuming that District is the named data range in the District column, and that for this operation all observations have to be selected for which the District is the one named in the cell in this current row, four columns to the left.</t>
  </si>
  <si>
    <t>Tagging is particularly helpful in large databases. However, the tagging formulas, which are copied down in the column to the last row of the data, increase the file size and slow down execution.  Unless the input values of the tags are likely to change (e.g., through record deletions or additions),  the tagging formulas should be replaced by their values.</t>
  </si>
  <si>
    <t>Tags mark the first occurrence of each group (a particular combination of values from the list of variables for which the tags are created). They thus are dependent on the sort order of those variables. As long as the formulas are not replaced by their values, any re-sorting of the data table by other criteria will cause the tags to change records, jumping up to the new first occurrences. Generally, this is innocuous. However, when substantively interesting tagging variables are added, sometimes the nested structure gets disturbed. For example, suppose you have tags for district, commune, household. If you add a tag for the household that has the lowest income in its commune, and another for the one with the highest household debt, these household level tags will not match. However, if they are combined in a numeric index, or in a logical expression such as "has lowest income OR has highest debt", hierarchical groups and tags can be re-establieshed. Alternatively, one can elevate one of the interesting variables to a context variable, say, by creating a communel-level variable for the mean of the household debts. Such situations are rare, but failing to notice that the tagging variables are no longer well ordered sometimes is the cause of stubborn analysis blockages.</t>
  </si>
  <si>
    <t>In the analysis of a large and complex dataset on severity ratings extracted from hundreds of humanitarian assessment reports, an unusual challenge arose. The ordinal severity ratings had been transformed in response to rated source reliability and age (time between publication date and end of latest addition to database). Within groups of records ("clusters") defined by identical source code, publication date and sector, variable numbers of ratings were found, each assigned to different demographic and affected groups and to particular aspects of the humanitarian conditions.</t>
  </si>
  <si>
    <t>Name</t>
  </si>
  <si>
    <t>RefersToLocal</t>
  </si>
  <si>
    <t>Visible</t>
  </si>
  <si>
    <t>Local name</t>
  </si>
  <si>
    <t>Error</t>
  </si>
  <si>
    <t>External link</t>
  </si>
  <si>
    <t>Relative</t>
  </si>
  <si>
    <t>3-D</t>
  </si>
  <si>
    <t>Areas</t>
  </si>
  <si>
    <t>Cells</t>
  </si>
  <si>
    <t>UnUsed</t>
  </si>
  <si>
    <t>RefersToRange</t>
  </si>
  <si>
    <t>Arsenic_Data!_FilterDatabase</t>
  </si>
  <si>
    <t>=Arsenic_Data!R1C1:R543C17</t>
  </si>
  <si>
    <t>Not checked</t>
  </si>
  <si>
    <t>[Tagging in Excel - equiv. to Stata''s egen tag_2_disqualif_commune.xlsx]Arsenic_Data'!$A$1:$Q$543</t>
  </si>
  <si>
    <t>=Arsenic_Data!R2C6:R543C6</t>
  </si>
  <si>
    <t>[Tagging in Excel - equiv. to Stata''s egen tag_2_disqualif_commune.xlsx]Arsenic_Data'!$F$2:$F$543</t>
  </si>
  <si>
    <t>=Tags_for_context!R5C4:R19C4</t>
  </si>
  <si>
    <t>[Tagging in Excel - equiv. to Stata''s egen tag_2_disqualif_commune.xlsx]Tags_for_context'!$D$5:$D$19</t>
  </si>
  <si>
    <t>=Arsenic_Data!R2C3:R543C3</t>
  </si>
  <si>
    <t>[Tagging in Excel - equiv. to Stata''s egen tag_2_disqualif_commune.xlsx]Arsenic_Data'!$C$2:$C$543</t>
  </si>
  <si>
    <t>Commune_max</t>
  </si>
  <si>
    <t>=Arsenic_Data!R2C17:R543C17</t>
  </si>
  <si>
    <t>[Tagging in Excel - equiv. to Stata''s egen tag_2_disqualif_commune.xlsx]Arsenic_Data'!$Q$2:$Q$543</t>
  </si>
  <si>
    <t>=Arsenic_Data!R2C8:R543C8</t>
  </si>
  <si>
    <t>[Tagging in Excel - equiv. to Stata''s egen tag_2_disqualif_commune.xlsx]Arsenic_Data'!$H$2:$H$543</t>
  </si>
  <si>
    <t>Complete_vol</t>
  </si>
  <si>
    <t>=Arsenic_Data!R2C14:R543C14</t>
  </si>
  <si>
    <t>[Tagging in Excel - equiv. to Stata''s egen tag_2_disqualif_commune.xlsx]Arsenic_Data'!$N$2:$N$543</t>
  </si>
  <si>
    <t>Concat_Vol_Arsen</t>
  </si>
  <si>
    <t>=Arsenic_Data!R2C12:R543C12</t>
  </si>
  <si>
    <t>[Tagging in Excel - equiv. to Stata''s egen tag_2_disqualif_commune.xlsx]Arsenic_Data'!$L$2:$L$543</t>
  </si>
  <si>
    <t>=Arsenic_Data!R1C1:R543C18</t>
  </si>
  <si>
    <t>[Tagging in Excel - equiv. to Stata''s egen tag_2_disqualif_commune.xlsx]Arsenic_Data'!$A$1:$R$543</t>
  </si>
  <si>
    <t>Distinct_vol</t>
  </si>
  <si>
    <t>=Arsenic_Data!R2C15:R543C15</t>
  </si>
  <si>
    <t>[Tagging in Excel - equiv. to Stata''s egen tag_2_disqualif_commune.xlsx]Arsenic_Data'!$O$2:$O$543</t>
  </si>
  <si>
    <t>=Arsenic_Data!R2C2:R543C2</t>
  </si>
  <si>
    <t>[Tagging in Excel - equiv. to Stata''s egen tag_2_disqualif_commune.xlsx]Arsenic_Data'!$B$2:$B$543</t>
  </si>
  <si>
    <t>District_mean</t>
  </si>
  <si>
    <t>=Arsenic_Data!R2C18:R543C18</t>
  </si>
  <si>
    <t>[Tagging in Excel - equiv. to Stata''s egen tag_2_disqualif_commune.xlsx]Arsenic_Data'!$R$2:$R$543</t>
  </si>
  <si>
    <t>=Arsenic_Data!R2C7:R543C7</t>
  </si>
  <si>
    <t>[Tagging in Excel - equiv. to Stata''s egen tag_2_disqualif_commune.xlsx]Arsenic_Data'!$G$2:$G$543</t>
  </si>
  <si>
    <t>=Arsenic_Data!R2C11:R543C11</t>
  </si>
  <si>
    <t>[Tagging in Excel - equiv. to Stata''s egen tag_2_disqualif_commune.xlsx]Arsenic_Data'!$K$2:$K$543</t>
  </si>
  <si>
    <t>=Tags_for_context!R5C3:R19C3</t>
  </si>
  <si>
    <t>[Tagging in Excel - equiv. to Stata''s egen tag_2_disqualif_commune.xlsx]Tags_for_context'!$C$5:$C$19</t>
  </si>
  <si>
    <t>=Tags_for_context!R5C2:R19C2</t>
  </si>
  <si>
    <t>[Tagging in Excel - equiv. to Stata''s egen tag_2_disqualif_commune.xlsx]Tags_for_context'!$B$5:$B$19</t>
  </si>
  <si>
    <t>=Arsenic_Data!R2C10:R543C10</t>
  </si>
  <si>
    <t>[Tagging in Excel - equiv. to Stata''s egen tag_2_disqualif_commune.xlsx]Arsenic_Data'!$J$2:$J$543</t>
  </si>
  <si>
    <t>=Arsenic_Data!R2C5:R543C5</t>
  </si>
  <si>
    <t>[Tagging in Excel - equiv. to Stata''s egen tag_2_disqualif_commune.xlsx]Arsenic_Data'!$E$2:$E$543</t>
  </si>
  <si>
    <t>=Arsenic_Data!R2C1:R543C1</t>
  </si>
  <si>
    <t>[Tagging in Excel - equiv. to Stata''s egen tag_2_disqualif_commune.xlsx]Arsenic_Data'!$A$2:$A$543</t>
  </si>
  <si>
    <t>=Tags_for_context!R5C6:R19C6</t>
  </si>
  <si>
    <t>[Tagging in Excel - equiv. to Stata''s egen tag_2_disqualif_commune.xlsx]Tags_for_context'!$F$5:$F$19</t>
  </si>
  <si>
    <t>=Tags_for_context!R5C5:R19C5</t>
  </si>
  <si>
    <t>[Tagging in Excel - equiv. to Stata''s egen tag_2_disqualif_commune.xlsx]Tags_for_context'!$E$5:$E$19</t>
  </si>
  <si>
    <t>=Arsenic_Data!R2C13:R543C13</t>
  </si>
  <si>
    <t>[Tagging in Excel - equiv. to Stata''s egen tag_2_disqualif_commune.xlsx]Arsenic_Data'!$M$2:$M$543</t>
  </si>
  <si>
    <t>Vol_mean</t>
  </si>
  <si>
    <t>=Arsenic_Data!R2C16:R543C16</t>
  </si>
  <si>
    <t>[Tagging in Excel - equiv. to Stata''s egen tag_2_disqualif_commune.xlsx]Arsenic_Data'!$P$2:$P$543</t>
  </si>
  <si>
    <t>=Arsenic_Data!R2C4:R543C4</t>
  </si>
  <si>
    <t>[Tagging in Excel - equiv. to Stata''s egen tag_2_disqualif_commune.xlsx]Arsenic_Data'!$D$2:$D$543</t>
  </si>
  <si>
    <t>=Arsenic_Data!R2C9:R543C9</t>
  </si>
  <si>
    <t>[Tagging in Excel - equiv. to Stata''s egen tag_2_disqualif_commune.xlsx]Arsenic_Data'!$I$2:$I$543</t>
  </si>
  <si>
    <t>Table of Contents</t>
  </si>
  <si>
    <t>Motivation</t>
  </si>
  <si>
    <t>Simplest_case</t>
  </si>
  <si>
    <t>Two_numeric_vars</t>
  </si>
  <si>
    <t>Admin1and2</t>
  </si>
  <si>
    <t>Risks_of_rounding</t>
  </si>
  <si>
    <t>MissingValues</t>
  </si>
  <si>
    <t>Tags_for_context</t>
  </si>
  <si>
    <t>Arsenic_Scenario</t>
  </si>
  <si>
    <t>Arsenic_Data</t>
  </si>
  <si>
    <t>Arsenic_summary</t>
  </si>
  <si>
    <t>Arsenic_STATA_code</t>
  </si>
  <si>
    <t>Named_ranges</t>
  </si>
  <si>
    <t>A demonstration workbook</t>
  </si>
  <si>
    <t xml:space="preserve">First draft, 4 August 2021. </t>
  </si>
  <si>
    <t>Comments and suggestions requested.</t>
  </si>
  <si>
    <r>
      <rPr>
        <sz val="14"/>
        <color theme="1"/>
        <rFont val="Calibri"/>
        <family val="2"/>
        <scheme val="minor"/>
      </rPr>
      <t>Aldo Benini</t>
    </r>
    <r>
      <rPr>
        <sz val="11"/>
        <color theme="1"/>
        <rFont val="Calibri"/>
        <family val="2"/>
        <scheme val="minor"/>
      </rPr>
      <t>, aldobenini [ at ] gmail.com</t>
    </r>
  </si>
  <si>
    <t>Basic tagging formula</t>
  </si>
  <si>
    <t>Tagging more than one variable together</t>
  </si>
  <si>
    <t>When admin1 is nested in admin2; tags are regenerated when the table is re-sorted</t>
  </si>
  <si>
    <t>Background, definition, group vs. tag, uses, required skills, caveats</t>
  </si>
  <si>
    <t>Tags that include at least one numeric variable are not robust to rounding and categorizing</t>
  </si>
  <si>
    <t>An addition to the formula makes the tags robust to missing values in the list of variables that must have complete values</t>
  </si>
  <si>
    <t>Using tags to construct contextual variables; first examples of the use of the function SUMPRODUCT with tags</t>
  </si>
  <si>
    <t>Introduction to a practical application (although with simulated data): A survey of areas with arsenic-contaminated drinking water</t>
  </si>
  <si>
    <t>Simulated data, several calculated tagging variables, several context variables using tags</t>
  </si>
  <si>
    <t>Separate summary table, again demonstrating the use of tags and of SUMPRODUCT</t>
  </si>
  <si>
    <t>How Stata users can exactly reproduce the simulated data, or create their own</t>
  </si>
  <si>
    <t>Convenience list of all named ranges</t>
  </si>
  <si>
    <r>
      <t xml:space="preserve">Tagging variables - </t>
    </r>
    <r>
      <rPr>
        <i/>
        <sz val="20"/>
        <color theme="1"/>
        <rFont val="Calibri"/>
        <family val="2"/>
        <scheme val="minor"/>
      </rPr>
      <t>How to make and use them in Excel</t>
    </r>
  </si>
  <si>
    <t>Quick and easy creation of tagging variables is a great feature of the statistical program Stata. Excel lacks a corresponding command; most Excel users may be unaware of tags and their benefits. Excel does offer functionality to easily create them. Tags are particularly powerful in tandem with the function SUMPRODUCT, with which many users are familiar. This workbook demonstrates how to make and use tags, on a gentle learning curve from the basic formula to a practical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</si>
</sst>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b/>
      <sz val="16"/>
      <color theme="1"/>
      <name val="Calibri"/>
      <family val="2"/>
      <scheme val="minor"/>
    </font>
    <font>
      <b/>
      <sz val="10"/>
      <color theme="1"/>
      <name val="Calibri"/>
      <family val="2"/>
      <scheme val="minor"/>
    </font>
    <font>
      <b/>
      <sz val="11"/>
      <color theme="0"/>
      <name val="Calibri"/>
      <family val="2"/>
      <scheme val="minor"/>
    </font>
    <font>
      <sz val="11"/>
      <color theme="0"/>
      <name val="Calibri"/>
      <family val="2"/>
      <scheme val="minor"/>
    </font>
    <font>
      <sz val="9"/>
      <color indexed="81"/>
      <name val="Tahoma"/>
      <family val="2"/>
    </font>
    <font>
      <b/>
      <sz val="9"/>
      <color indexed="81"/>
      <name val="Tahoma"/>
      <family val="2"/>
    </font>
    <font>
      <sz val="14"/>
      <color theme="1"/>
      <name val="Calibri"/>
      <family val="2"/>
      <scheme val="minor"/>
    </font>
    <font>
      <b/>
      <sz val="14"/>
      <color theme="1"/>
      <name val="Calibri"/>
      <family val="2"/>
      <scheme val="minor"/>
    </font>
    <font>
      <sz val="11"/>
      <color theme="1"/>
      <name val="Lucida Console"/>
      <family val="3"/>
    </font>
    <font>
      <b/>
      <sz val="11"/>
      <color theme="1"/>
      <name val="Lucida Console"/>
      <family val="3"/>
    </font>
    <font>
      <i/>
      <sz val="11"/>
      <color theme="1"/>
      <name val="Calibri"/>
      <family val="2"/>
      <scheme val="minor"/>
    </font>
    <font>
      <b/>
      <sz val="11"/>
      <color theme="9" tint="-0.249977111117893"/>
      <name val="Calibri"/>
      <family val="2"/>
      <scheme val="minor"/>
    </font>
    <font>
      <u/>
      <sz val="11"/>
      <color theme="10"/>
      <name val="Calibri"/>
      <family val="2"/>
      <scheme val="minor"/>
    </font>
    <font>
      <sz val="16"/>
      <color theme="1"/>
      <name val="Calibri"/>
      <family val="2"/>
      <scheme val="minor"/>
    </font>
    <font>
      <sz val="20"/>
      <color theme="1"/>
      <name val="Calibri"/>
      <family val="2"/>
      <scheme val="minor"/>
    </font>
    <font>
      <i/>
      <sz val="20"/>
      <color theme="1"/>
      <name val="Calibri"/>
      <family val="2"/>
      <scheme val="minor"/>
    </font>
  </fonts>
  <fills count="16">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5" tint="-0.249977111117893"/>
        <bgColor indexed="64"/>
      </patternFill>
    </fill>
  </fills>
  <borders count="2">
    <border>
      <left/>
      <right/>
      <top/>
      <bottom/>
      <diagonal/>
    </border>
    <border>
      <left/>
      <right/>
      <top/>
      <bottom style="medium">
        <color indexed="64"/>
      </bottom>
      <diagonal/>
    </border>
  </borders>
  <cellStyleXfs count="2">
    <xf numFmtId="0" fontId="0" fillId="0" borderId="0"/>
    <xf numFmtId="0" fontId="16" fillId="0" borderId="0" applyNumberFormat="0" applyFill="0" applyBorder="0" applyAlignment="0" applyProtection="0"/>
  </cellStyleXfs>
  <cellXfs count="96">
    <xf numFmtId="0" fontId="0" fillId="0" borderId="0" xfId="0"/>
    <xf numFmtId="0" fontId="2" fillId="0" borderId="0" xfId="0" applyFont="1"/>
    <xf numFmtId="0" fontId="0" fillId="0" borderId="0" xfId="0" applyAlignment="1">
      <alignment horizontal="center"/>
    </xf>
    <xf numFmtId="1" fontId="0" fillId="0" borderId="0" xfId="0" applyNumberFormat="1" applyAlignment="1">
      <alignment horizontal="center"/>
    </xf>
    <xf numFmtId="0" fontId="3" fillId="0" borderId="0" xfId="0" applyFont="1"/>
    <xf numFmtId="0" fontId="1" fillId="0" borderId="0" xfId="0" applyFont="1"/>
    <xf numFmtId="0" fontId="1" fillId="0" borderId="0" xfId="0" applyFont="1" applyAlignment="1">
      <alignment horizontal="left"/>
    </xf>
    <xf numFmtId="0" fontId="1" fillId="0" borderId="0" xfId="0" applyFont="1" applyAlignment="1">
      <alignment horizontal="left" vertical="center"/>
    </xf>
    <xf numFmtId="0" fontId="1" fillId="0" borderId="0" xfId="0" applyFont="1" applyAlignment="1">
      <alignment horizontal="center"/>
    </xf>
    <xf numFmtId="0" fontId="0" fillId="0" borderId="0" xfId="0" applyAlignment="1">
      <alignment vertical="center"/>
    </xf>
    <xf numFmtId="0" fontId="0" fillId="2" borderId="0" xfId="0" applyFill="1" applyAlignment="1">
      <alignment horizontal="center"/>
    </xf>
    <xf numFmtId="1" fontId="0" fillId="2" borderId="0" xfId="0" applyNumberFormat="1" applyFill="1" applyAlignment="1">
      <alignment horizontal="center"/>
    </xf>
    <xf numFmtId="0" fontId="0" fillId="2" borderId="0" xfId="0" applyFont="1" applyFill="1" applyAlignment="1">
      <alignment horizontal="center"/>
    </xf>
    <xf numFmtId="0" fontId="0" fillId="3" borderId="0" xfId="0" applyFill="1" applyAlignment="1">
      <alignment horizontal="center"/>
    </xf>
    <xf numFmtId="1" fontId="0" fillId="3" borderId="0" xfId="0" applyNumberFormat="1" applyFill="1" applyAlignment="1">
      <alignment horizontal="center"/>
    </xf>
    <xf numFmtId="0" fontId="0" fillId="3" borderId="0" xfId="0" applyFont="1" applyFill="1" applyAlignment="1">
      <alignment horizontal="center"/>
    </xf>
    <xf numFmtId="0" fontId="2" fillId="4" borderId="0" xfId="0" applyFont="1" applyFill="1" applyAlignment="1">
      <alignment horizontal="center"/>
    </xf>
    <xf numFmtId="1" fontId="2" fillId="4" borderId="0" xfId="0" applyNumberFormat="1" applyFont="1" applyFill="1" applyAlignment="1">
      <alignment horizontal="center"/>
    </xf>
    <xf numFmtId="0" fontId="0" fillId="0" borderId="0" xfId="0" applyAlignment="1">
      <alignment vertical="center" wrapText="1"/>
    </xf>
    <xf numFmtId="0" fontId="0" fillId="0" borderId="0" xfId="0" applyAlignment="1">
      <alignment horizontal="center" wrapText="1"/>
    </xf>
    <xf numFmtId="0" fontId="4" fillId="0" borderId="0" xfId="0" applyFont="1" applyAlignment="1">
      <alignment vertical="center"/>
    </xf>
    <xf numFmtId="0" fontId="4" fillId="6" borderId="0" xfId="0" applyFont="1" applyFill="1" applyAlignment="1">
      <alignment vertical="center"/>
    </xf>
    <xf numFmtId="0" fontId="2" fillId="6" borderId="0" xfId="0" applyFont="1" applyFill="1" applyAlignment="1">
      <alignment vertical="center" wrapText="1"/>
    </xf>
    <xf numFmtId="0" fontId="0" fillId="6" borderId="0" xfId="0" applyFill="1" applyAlignment="1">
      <alignment horizontal="center"/>
    </xf>
    <xf numFmtId="0" fontId="2" fillId="4" borderId="0" xfId="0" applyFont="1" applyFill="1" applyAlignment="1">
      <alignment horizontal="left" vertical="center" wrapText="1"/>
    </xf>
    <xf numFmtId="1" fontId="0" fillId="4" borderId="0" xfId="0" applyNumberFormat="1" applyFill="1" applyAlignment="1">
      <alignment horizontal="center"/>
    </xf>
    <xf numFmtId="0" fontId="2" fillId="3" borderId="0" xfId="0" applyFont="1" applyFill="1" applyAlignment="1">
      <alignment horizontal="left" vertical="center" wrapText="1"/>
    </xf>
    <xf numFmtId="0" fontId="2" fillId="7" borderId="0" xfId="0" applyFont="1" applyFill="1" applyAlignment="1">
      <alignment horizontal="left" vertical="center" wrapText="1"/>
    </xf>
    <xf numFmtId="0" fontId="2" fillId="6" borderId="0" xfId="0" applyFont="1" applyFill="1" applyAlignment="1">
      <alignment horizontal="left" vertical="center" wrapText="1"/>
    </xf>
    <xf numFmtId="0" fontId="2" fillId="8" borderId="0" xfId="0" applyFont="1" applyFill="1" applyAlignment="1">
      <alignment horizontal="left" vertical="center" wrapText="1"/>
    </xf>
    <xf numFmtId="0" fontId="5" fillId="4" borderId="0" xfId="0" applyFont="1" applyFill="1" applyAlignment="1">
      <alignment horizontal="center" vertical="center" wrapText="1"/>
    </xf>
    <xf numFmtId="0" fontId="4" fillId="6" borderId="0" xfId="0" applyFont="1" applyFill="1" applyAlignment="1">
      <alignment horizontal="center" vertical="center" wrapText="1"/>
    </xf>
    <xf numFmtId="0" fontId="5" fillId="7" borderId="0" xfId="0" applyFont="1" applyFill="1" applyAlignment="1">
      <alignment horizontal="center" vertical="center" wrapText="1"/>
    </xf>
    <xf numFmtId="0" fontId="0" fillId="9" borderId="0" xfId="0" applyFill="1" applyAlignment="1">
      <alignment horizontal="center"/>
    </xf>
    <xf numFmtId="1" fontId="0" fillId="9" borderId="0" xfId="0" applyNumberFormat="1" applyFill="1" applyAlignment="1">
      <alignment horizontal="center"/>
    </xf>
    <xf numFmtId="0" fontId="3" fillId="8" borderId="0" xfId="0" applyFont="1" applyFill="1" applyAlignment="1">
      <alignment horizontal="left" vertical="center" wrapText="1"/>
    </xf>
    <xf numFmtId="2" fontId="0" fillId="3" borderId="0" xfId="0" applyNumberFormat="1" applyFill="1" applyAlignment="1">
      <alignment horizontal="center"/>
    </xf>
    <xf numFmtId="2" fontId="0" fillId="2" borderId="0" xfId="0" applyNumberFormat="1" applyFill="1" applyAlignment="1">
      <alignment horizontal="center"/>
    </xf>
    <xf numFmtId="2" fontId="1" fillId="9" borderId="0" xfId="0" applyNumberFormat="1" applyFont="1" applyFill="1" applyAlignment="1">
      <alignment horizontal="center"/>
    </xf>
    <xf numFmtId="0" fontId="2" fillId="5" borderId="0" xfId="0" applyFont="1" applyFill="1" applyAlignment="1">
      <alignment vertical="center" wrapText="1"/>
    </xf>
    <xf numFmtId="0" fontId="2" fillId="0" borderId="0" xfId="0" applyFont="1" applyAlignment="1">
      <alignment vertical="center"/>
    </xf>
    <xf numFmtId="0" fontId="0" fillId="2" borderId="0" xfId="0" applyFill="1"/>
    <xf numFmtId="0" fontId="2" fillId="3" borderId="0" xfId="0" applyFont="1" applyFill="1" applyAlignment="1">
      <alignment vertical="center" wrapText="1"/>
    </xf>
    <xf numFmtId="0" fontId="0" fillId="10" borderId="0" xfId="0" applyFill="1"/>
    <xf numFmtId="0" fontId="2" fillId="6" borderId="0" xfId="0" applyFont="1" applyFill="1" applyAlignment="1">
      <alignment vertical="center"/>
    </xf>
    <xf numFmtId="0" fontId="0" fillId="12" borderId="0" xfId="0" applyFill="1" applyAlignment="1">
      <alignment horizontal="center"/>
    </xf>
    <xf numFmtId="0" fontId="0" fillId="12" borderId="0" xfId="0" applyFill="1"/>
    <xf numFmtId="0" fontId="2" fillId="13" borderId="0" xfId="0" applyFont="1" applyFill="1" applyAlignment="1">
      <alignment vertical="center"/>
    </xf>
    <xf numFmtId="2" fontId="0" fillId="0" borderId="0" xfId="0" applyNumberFormat="1"/>
    <xf numFmtId="0" fontId="2" fillId="14" borderId="0" xfId="0" applyFont="1" applyFill="1" applyAlignment="1">
      <alignment vertical="center" wrapText="1"/>
    </xf>
    <xf numFmtId="0" fontId="6" fillId="15" borderId="0" xfId="0" applyFont="1" applyFill="1" applyAlignment="1">
      <alignment vertical="center" wrapText="1"/>
    </xf>
    <xf numFmtId="2" fontId="6" fillId="15" borderId="0" xfId="0" applyNumberFormat="1" applyFont="1" applyFill="1" applyAlignment="1">
      <alignment vertical="center" wrapText="1"/>
    </xf>
    <xf numFmtId="0" fontId="5" fillId="8" borderId="0" xfId="0" applyFont="1" applyFill="1" applyAlignment="1">
      <alignment vertical="center" wrapText="1"/>
    </xf>
    <xf numFmtId="0" fontId="0" fillId="0" borderId="0" xfId="0" applyNumberFormat="1"/>
    <xf numFmtId="0" fontId="0" fillId="14" borderId="0" xfId="0" applyFont="1" applyFill="1" applyAlignment="1">
      <alignment vertical="center" wrapText="1"/>
    </xf>
    <xf numFmtId="2" fontId="0" fillId="5" borderId="0" xfId="0" applyNumberFormat="1" applyFill="1"/>
    <xf numFmtId="0" fontId="0" fillId="5" borderId="0" xfId="0" applyFill="1"/>
    <xf numFmtId="2" fontId="0" fillId="14" borderId="0" xfId="0" applyNumberFormat="1" applyFill="1"/>
    <xf numFmtId="2" fontId="0" fillId="11" borderId="0" xfId="0" applyNumberFormat="1" applyFill="1"/>
    <xf numFmtId="0" fontId="0" fillId="3" borderId="0" xfId="0" applyFill="1"/>
    <xf numFmtId="0" fontId="0" fillId="14" borderId="0" xfId="0" applyFill="1"/>
    <xf numFmtId="0" fontId="0" fillId="2" borderId="0" xfId="0" applyNumberFormat="1" applyFill="1"/>
    <xf numFmtId="0" fontId="0" fillId="4" borderId="0" xfId="0" applyFill="1" applyAlignment="1">
      <alignment vertical="center"/>
    </xf>
    <xf numFmtId="0" fontId="0" fillId="4" borderId="0" xfId="0" applyFill="1" applyAlignment="1">
      <alignment vertical="center" wrapText="1"/>
    </xf>
    <xf numFmtId="0" fontId="0" fillId="3" borderId="0" xfId="0" applyNumberFormat="1" applyFill="1"/>
    <xf numFmtId="2" fontId="2" fillId="11" borderId="0" xfId="0" applyNumberFormat="1" applyFont="1" applyFill="1"/>
    <xf numFmtId="2" fontId="2" fillId="5" borderId="0" xfId="0" applyNumberFormat="1" applyFont="1" applyFill="1"/>
    <xf numFmtId="2" fontId="2" fillId="14" borderId="0" xfId="0" applyNumberFormat="1" applyFont="1" applyFill="1"/>
    <xf numFmtId="0" fontId="12" fillId="0" borderId="0" xfId="0" applyFont="1" applyAlignment="1">
      <alignment vertical="center"/>
    </xf>
    <xf numFmtId="0" fontId="13" fillId="0" borderId="0" xfId="0" applyFont="1" applyAlignment="1">
      <alignment vertical="center"/>
    </xf>
    <xf numFmtId="0" fontId="10" fillId="0" borderId="0" xfId="0" applyFont="1"/>
    <xf numFmtId="0" fontId="11" fillId="0" borderId="0" xfId="0" applyFont="1"/>
    <xf numFmtId="0" fontId="10" fillId="0" borderId="0" xfId="0" applyFont="1" applyAlignment="1">
      <alignment vertical="center" wrapText="1"/>
    </xf>
    <xf numFmtId="0" fontId="10" fillId="0" borderId="0" xfId="0" applyFont="1" applyAlignment="1">
      <alignment vertical="center"/>
    </xf>
    <xf numFmtId="0" fontId="2" fillId="0" borderId="0" xfId="0" quotePrefix="1" applyFont="1" applyAlignment="1">
      <alignment horizontal="center" vertical="center" wrapText="1"/>
    </xf>
    <xf numFmtId="0" fontId="2" fillId="0" borderId="0" xfId="0" applyFont="1" applyAlignment="1">
      <alignment horizontal="center" vertical="center" wrapText="1"/>
    </xf>
    <xf numFmtId="49" fontId="0" fillId="0" borderId="0" xfId="0" applyNumberFormat="1"/>
    <xf numFmtId="49" fontId="2" fillId="0" borderId="0" xfId="0" applyNumberFormat="1" applyFont="1"/>
    <xf numFmtId="49" fontId="0" fillId="0" borderId="0" xfId="0" quotePrefix="1" applyNumberFormat="1"/>
    <xf numFmtId="49" fontId="2" fillId="0" borderId="0" xfId="0" applyNumberFormat="1" applyFont="1" applyAlignment="1">
      <alignment wrapText="1"/>
    </xf>
    <xf numFmtId="49" fontId="0" fillId="0" borderId="0" xfId="0" quotePrefix="1" applyNumberFormat="1" applyAlignment="1">
      <alignment wrapText="1"/>
    </xf>
    <xf numFmtId="49" fontId="0" fillId="0" borderId="0" xfId="0" applyNumberFormat="1" applyAlignment="1">
      <alignment wrapText="1"/>
    </xf>
    <xf numFmtId="0" fontId="16" fillId="0" borderId="0" xfId="1"/>
    <xf numFmtId="0" fontId="17" fillId="0" borderId="0" xfId="0" applyFont="1"/>
    <xf numFmtId="0" fontId="18" fillId="0" borderId="0" xfId="0" applyFont="1"/>
    <xf numFmtId="0" fontId="0" fillId="0" borderId="0" xfId="0" applyFont="1" applyAlignment="1">
      <alignment horizontal="left" vertical="center" wrapText="1"/>
    </xf>
    <xf numFmtId="0" fontId="1" fillId="0" borderId="0" xfId="0" applyFont="1" applyAlignment="1">
      <alignment horizontal="left" vertical="center" wrapText="1"/>
    </xf>
    <xf numFmtId="0" fontId="4" fillId="4" borderId="0" xfId="0" applyFont="1" applyFill="1" applyAlignment="1">
      <alignment horizontal="center" vertical="center"/>
    </xf>
    <xf numFmtId="0" fontId="4" fillId="7" borderId="0" xfId="0" applyFont="1" applyFill="1" applyAlignment="1">
      <alignment horizontal="center" vertical="center" wrapText="1"/>
    </xf>
    <xf numFmtId="0" fontId="4" fillId="8" borderId="0" xfId="0" applyFont="1" applyFill="1" applyAlignment="1">
      <alignment horizontal="center" vertical="center"/>
    </xf>
    <xf numFmtId="0" fontId="4" fillId="6" borderId="0" xfId="0" applyFont="1" applyFill="1" applyAlignment="1">
      <alignment horizontal="center" vertical="center" wrapText="1"/>
    </xf>
    <xf numFmtId="0" fontId="4" fillId="5" borderId="0" xfId="0" applyFont="1" applyFill="1" applyAlignment="1">
      <alignment horizontal="center" vertical="center"/>
    </xf>
    <xf numFmtId="0" fontId="2" fillId="11" borderId="0" xfId="0" applyFont="1" applyFill="1" applyAlignment="1">
      <alignment horizontal="center" vertical="center"/>
    </xf>
    <xf numFmtId="0" fontId="2" fillId="11" borderId="1" xfId="0" applyFont="1" applyFill="1" applyBorder="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cellXfs>
  <cellStyles count="2">
    <cellStyle name="Hyperlink" xfId="1" builtinId="8"/>
    <cellStyle name="Normal" xfId="0" builtinId="0"/>
  </cellStyles>
  <dxfs count="31">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bgColor theme="4" tint="0.59999389629810485"/>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39997558519241921"/>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fill>
        <patternFill patternType="solid">
          <bgColor theme="4" tint="0.79998168889431442"/>
        </patternFill>
      </fill>
    </dxf>
    <dxf>
      <alignment vertical="center" readingOrder="0"/>
    </dxf>
    <dxf>
      <alignment vertical="center" readingOrder="0"/>
    </dxf>
    <dxf>
      <alignment vertical="center" readingOrder="0"/>
    </dxf>
    <dxf>
      <alignment wrapText="1" readingOrder="0"/>
    </dxf>
    <dxf>
      <alignment vertical="center" readingOrder="0"/>
    </dxf>
    <dxf>
      <alignment vertical="center" readingOrder="0"/>
    </dxf>
    <dxf>
      <alignment vertic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20266</xdr:colOff>
      <xdr:row>14</xdr:row>
      <xdr:rowOff>222927</xdr:rowOff>
    </xdr:from>
    <xdr:to>
      <xdr:col>9</xdr:col>
      <xdr:colOff>118237</xdr:colOff>
      <xdr:row>18</xdr:row>
      <xdr:rowOff>34796</xdr:rowOff>
    </xdr:to>
    <xdr:pic>
      <xdr:nvPicPr>
        <xdr:cNvPr id="3" name="Picture 2"/>
        <xdr:cNvPicPr>
          <a:picLocks noChangeAspect="1"/>
        </xdr:cNvPicPr>
      </xdr:nvPicPr>
      <xdr:blipFill>
        <a:blip xmlns:r="http://schemas.openxmlformats.org/officeDocument/2006/relationships" r:embed="rId1"/>
        <a:stretch>
          <a:fillRect/>
        </a:stretch>
      </xdr:blipFill>
      <xdr:spPr>
        <a:xfrm>
          <a:off x="6270287" y="7129565"/>
          <a:ext cx="3737737" cy="238564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ldo Benini" refreshedDate="44411.265419212963" createdVersion="6" refreshedVersion="6" minRefreshableVersion="3" recordCount="542">
  <cacheSource type="worksheet">
    <worksheetSource name="Data"/>
  </cacheSource>
  <cacheFields count="18">
    <cacheField name="RecNo" numFmtId="0">
      <sharedItems containsSemiMixedTypes="0" containsString="0" containsNumber="1" containsInteger="1" minValue="1" maxValue="542"/>
    </cacheField>
    <cacheField name="District" numFmtId="0">
      <sharedItems count="5">
        <s v="XX01"/>
        <s v="XX02"/>
        <s v="XX03"/>
        <s v="XX04"/>
        <s v="XX05"/>
      </sharedItems>
    </cacheField>
    <cacheField name="Commune" numFmtId="0">
      <sharedItems count="15">
        <s v="XX0101"/>
        <s v="XX0102"/>
        <s v="XX0103"/>
        <s v="XX0201"/>
        <s v="XX0202"/>
        <s v="XX0203"/>
        <s v="XX0301"/>
        <s v="XX0302"/>
        <s v="XX0303"/>
        <s v="XX0401"/>
        <s v="XX0402"/>
        <s v="XX0403"/>
        <s v="XX0501"/>
        <s v="XX0502"/>
        <s v="XX0503"/>
      </sharedItems>
    </cacheField>
    <cacheField name="Volunteer" numFmtId="0">
      <sharedItems/>
    </cacheField>
    <cacheField name="Probe" numFmtId="0">
      <sharedItems/>
    </cacheField>
    <cacheField name="Indicator:_x000a__x000a_Arsenic_ppb" numFmtId="0">
      <sharedItems containsString="0" containsBlank="1" containsNumber="1" containsInteger="1" minValue="0" maxValue="64" count="58">
        <n v="0"/>
        <n v="6"/>
        <n v="5"/>
        <n v="7"/>
        <n v="4"/>
        <n v="3"/>
        <m/>
        <n v="35"/>
        <n v="39"/>
        <n v="47"/>
        <n v="41"/>
        <n v="48"/>
        <n v="42"/>
        <n v="36"/>
        <n v="49"/>
        <n v="50"/>
        <n v="46"/>
        <n v="40"/>
        <n v="53"/>
        <n v="34"/>
        <n v="38"/>
        <n v="32"/>
        <n v="29"/>
        <n v="62"/>
        <n v="33"/>
        <n v="37"/>
        <n v="23"/>
        <n v="28"/>
        <n v="31"/>
        <n v="24"/>
        <n v="27"/>
        <n v="44"/>
        <n v="45"/>
        <n v="43"/>
        <n v="64"/>
        <n v="56"/>
        <n v="52"/>
        <n v="18"/>
        <n v="22"/>
        <n v="21"/>
        <n v="19"/>
        <n v="20"/>
        <n v="16"/>
        <n v="12"/>
        <n v="11"/>
        <n v="9"/>
        <n v="17"/>
        <n v="15"/>
        <n v="14"/>
        <n v="13"/>
        <n v="25"/>
        <n v="26"/>
        <n v="58"/>
        <n v="55"/>
        <n v="51"/>
        <n v="8"/>
        <n v="1"/>
        <n v="2"/>
      </sharedItems>
    </cacheField>
    <cacheField name="District_tag" numFmtId="0">
      <sharedItems containsSemiMixedTypes="0" containsString="0" containsNumber="1" containsInteger="1" minValue="0" maxValue="1"/>
    </cacheField>
    <cacheField name="Commune_tag" numFmtId="0">
      <sharedItems containsSemiMixedTypes="0" containsString="0" containsNumber="1" containsInteger="1" minValue="0" maxValue="1"/>
    </cacheField>
    <cacheField name="Volunteer_tag" numFmtId="0">
      <sharedItems containsSemiMixedTypes="0" containsString="0" containsNumber="1" containsInteger="1" minValue="0" maxValue="1"/>
    </cacheField>
    <cacheField name="Prob_tag" numFmtId="0">
      <sharedItems containsSemiMixedTypes="0" containsString="0" containsNumber="1" containsInteger="1" minValue="0" maxValue="1"/>
    </cacheField>
    <cacheField name="Indic_tag" numFmtId="0">
      <sharedItems containsSemiMixedTypes="0" containsString="0" containsNumber="1" containsInteger="1" minValue="0" maxValue="1"/>
    </cacheField>
    <cacheField name="Auxiliary variable: Concatenation of volunteer indicator and arsenic_x000a__x000a_(&quot;Concat_Vol_Arsen&quot;)" numFmtId="0">
      <sharedItems/>
    </cacheField>
    <cacheField name="Vol_Indic_Tag" numFmtId="0">
      <sharedItems containsSemiMixedTypes="0" containsString="0" containsNumber="1" containsInteger="1" minValue="0" maxValue="1"/>
    </cacheField>
    <cacheField name="Complete observations, by Volunteer_x000a__x000a_(Tags not needed)" numFmtId="1">
      <sharedItems containsSemiMixedTypes="0" containsString="0" containsNumber="1" containsInteger="1" minValue="0" maxValue="10"/>
    </cacheField>
    <cacheField name="Distinct indicator values, by Volunteer_x000a__x000a_(Concat_Vol_Tag used)" numFmtId="1">
      <sharedItems containsSemiMixedTypes="0" containsString="0" containsNumber="1" containsInteger="1" minValue="0" maxValue="8"/>
    </cacheField>
    <cacheField name="Mean of the indicator, by volunteer_x000a_(&quot;Vol_mean&quot;)_x000a__x000a_(Tags not needed)" numFmtId="2">
      <sharedItems containsMixedTypes="1" containsNumber="1" minValue="0" maxValue="57.333333333333336"/>
    </cacheField>
    <cacheField name="Maximum of volunteer means, by commune_x000a_(&quot;Commune_max&quot;)_x000a__x000a_(Tags not needed)" numFmtId="2">
      <sharedItems containsMixedTypes="1" containsNumber="1" minValue="0" maxValue="57.333333333333336"/>
    </cacheField>
    <cacheField name="Mean of the commune maxima, by district_x000a_(&quot;District_mean&quot;)_x000a_" numFmtId="2">
      <sharedItems containsSemiMixedTypes="0" containsString="0" containsNumber="1" minValue="1.5999999999999999" maxValue="45.4301587301587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2">
  <r>
    <n v="1"/>
    <x v="0"/>
    <x v="0"/>
    <s v="V0001"/>
    <s v="V0001_p01"/>
    <x v="0"/>
    <n v="1"/>
    <n v="1"/>
    <n v="1"/>
    <n v="1"/>
    <n v="1"/>
    <s v="V0001_0"/>
    <n v="1"/>
    <n v="6"/>
    <n v="1"/>
    <n v="0"/>
    <n v="0"/>
    <n v="2.9166666666666665"/>
  </r>
  <r>
    <n v="2"/>
    <x v="0"/>
    <x v="0"/>
    <s v="V0001"/>
    <s v="V0001_p02"/>
    <x v="0"/>
    <n v="0"/>
    <n v="0"/>
    <n v="0"/>
    <n v="1"/>
    <n v="0"/>
    <s v="V0001_0"/>
    <n v="0"/>
    <n v="6"/>
    <n v="1"/>
    <n v="0"/>
    <n v="0"/>
    <n v="2.9166666666666665"/>
  </r>
  <r>
    <n v="3"/>
    <x v="0"/>
    <x v="0"/>
    <s v="V0001"/>
    <s v="V0001_p03"/>
    <x v="0"/>
    <n v="0"/>
    <n v="0"/>
    <n v="0"/>
    <n v="1"/>
    <n v="0"/>
    <s v="V0001_0"/>
    <n v="0"/>
    <n v="6"/>
    <n v="1"/>
    <n v="0"/>
    <n v="0"/>
    <n v="2.9166666666666665"/>
  </r>
  <r>
    <n v="4"/>
    <x v="0"/>
    <x v="0"/>
    <s v="V0001"/>
    <s v="V0001_p04"/>
    <x v="0"/>
    <n v="0"/>
    <n v="0"/>
    <n v="0"/>
    <n v="1"/>
    <n v="0"/>
    <s v="V0001_0"/>
    <n v="0"/>
    <n v="6"/>
    <n v="1"/>
    <n v="0"/>
    <n v="0"/>
    <n v="2.9166666666666665"/>
  </r>
  <r>
    <n v="5"/>
    <x v="0"/>
    <x v="0"/>
    <s v="V0001"/>
    <s v="V0001_p05"/>
    <x v="0"/>
    <n v="0"/>
    <n v="0"/>
    <n v="0"/>
    <n v="1"/>
    <n v="0"/>
    <s v="V0001_0"/>
    <n v="0"/>
    <n v="6"/>
    <n v="1"/>
    <n v="0"/>
    <n v="0"/>
    <n v="2.9166666666666665"/>
  </r>
  <r>
    <n v="6"/>
    <x v="0"/>
    <x v="0"/>
    <s v="V0001"/>
    <s v="V0001_p06"/>
    <x v="0"/>
    <n v="0"/>
    <n v="0"/>
    <n v="0"/>
    <n v="1"/>
    <n v="0"/>
    <s v="V0001_0"/>
    <n v="0"/>
    <n v="6"/>
    <n v="1"/>
    <n v="0"/>
    <n v="0"/>
    <n v="2.9166666666666665"/>
  </r>
  <r>
    <n v="7"/>
    <x v="0"/>
    <x v="0"/>
    <s v="V0002"/>
    <s v="V0002_p01"/>
    <x v="0"/>
    <n v="0"/>
    <n v="0"/>
    <n v="1"/>
    <n v="1"/>
    <n v="0"/>
    <s v="V0002_0"/>
    <n v="1"/>
    <n v="7"/>
    <n v="1"/>
    <n v="0"/>
    <n v="0"/>
    <n v="2.9166666666666665"/>
  </r>
  <r>
    <n v="8"/>
    <x v="0"/>
    <x v="0"/>
    <s v="V0002"/>
    <s v="V0002_p02"/>
    <x v="0"/>
    <n v="0"/>
    <n v="0"/>
    <n v="0"/>
    <n v="1"/>
    <n v="0"/>
    <s v="V0002_0"/>
    <n v="0"/>
    <n v="7"/>
    <n v="1"/>
    <n v="0"/>
    <n v="0"/>
    <n v="2.9166666666666665"/>
  </r>
  <r>
    <n v="9"/>
    <x v="0"/>
    <x v="0"/>
    <s v="V0002"/>
    <s v="V0002_p03"/>
    <x v="0"/>
    <n v="0"/>
    <n v="0"/>
    <n v="0"/>
    <n v="1"/>
    <n v="0"/>
    <s v="V0002_0"/>
    <n v="0"/>
    <n v="7"/>
    <n v="1"/>
    <n v="0"/>
    <n v="0"/>
    <n v="2.9166666666666665"/>
  </r>
  <r>
    <n v="10"/>
    <x v="0"/>
    <x v="0"/>
    <s v="V0002"/>
    <s v="V0002_p04"/>
    <x v="0"/>
    <n v="0"/>
    <n v="0"/>
    <n v="0"/>
    <n v="1"/>
    <n v="0"/>
    <s v="V0002_0"/>
    <n v="0"/>
    <n v="7"/>
    <n v="1"/>
    <n v="0"/>
    <n v="0"/>
    <n v="2.9166666666666665"/>
  </r>
  <r>
    <n v="11"/>
    <x v="0"/>
    <x v="0"/>
    <s v="V0002"/>
    <s v="V0002_p05"/>
    <x v="0"/>
    <n v="0"/>
    <n v="0"/>
    <n v="0"/>
    <n v="1"/>
    <n v="0"/>
    <s v="V0002_0"/>
    <n v="0"/>
    <n v="7"/>
    <n v="1"/>
    <n v="0"/>
    <n v="0"/>
    <n v="2.9166666666666665"/>
  </r>
  <r>
    <n v="12"/>
    <x v="0"/>
    <x v="0"/>
    <s v="V0002"/>
    <s v="V0002_p06"/>
    <x v="0"/>
    <n v="0"/>
    <n v="0"/>
    <n v="0"/>
    <n v="1"/>
    <n v="0"/>
    <s v="V0002_0"/>
    <n v="0"/>
    <n v="7"/>
    <n v="1"/>
    <n v="0"/>
    <n v="0"/>
    <n v="2.9166666666666665"/>
  </r>
  <r>
    <n v="13"/>
    <x v="0"/>
    <x v="0"/>
    <s v="V0002"/>
    <s v="V0002_p07"/>
    <x v="0"/>
    <n v="0"/>
    <n v="0"/>
    <n v="0"/>
    <n v="1"/>
    <n v="0"/>
    <s v="V0002_0"/>
    <n v="0"/>
    <n v="7"/>
    <n v="1"/>
    <n v="0"/>
    <n v="0"/>
    <n v="2.9166666666666665"/>
  </r>
  <r>
    <n v="14"/>
    <x v="0"/>
    <x v="0"/>
    <s v="V0003"/>
    <s v="V0003_p01"/>
    <x v="0"/>
    <n v="0"/>
    <n v="0"/>
    <n v="1"/>
    <n v="1"/>
    <n v="0"/>
    <s v="V0003_0"/>
    <n v="1"/>
    <n v="8"/>
    <n v="1"/>
    <n v="0"/>
    <n v="0"/>
    <n v="2.9166666666666665"/>
  </r>
  <r>
    <n v="15"/>
    <x v="0"/>
    <x v="0"/>
    <s v="V0003"/>
    <s v="V0003_p02"/>
    <x v="0"/>
    <n v="0"/>
    <n v="0"/>
    <n v="0"/>
    <n v="1"/>
    <n v="0"/>
    <s v="V0003_0"/>
    <n v="0"/>
    <n v="8"/>
    <n v="1"/>
    <n v="0"/>
    <n v="0"/>
    <n v="2.9166666666666665"/>
  </r>
  <r>
    <n v="16"/>
    <x v="0"/>
    <x v="0"/>
    <s v="V0003"/>
    <s v="V0003_p03"/>
    <x v="0"/>
    <n v="0"/>
    <n v="0"/>
    <n v="0"/>
    <n v="1"/>
    <n v="0"/>
    <s v="V0003_0"/>
    <n v="0"/>
    <n v="8"/>
    <n v="1"/>
    <n v="0"/>
    <n v="0"/>
    <n v="2.9166666666666665"/>
  </r>
  <r>
    <n v="17"/>
    <x v="0"/>
    <x v="0"/>
    <s v="V0003"/>
    <s v="V0003_p04"/>
    <x v="0"/>
    <n v="0"/>
    <n v="0"/>
    <n v="0"/>
    <n v="1"/>
    <n v="0"/>
    <s v="V0003_0"/>
    <n v="0"/>
    <n v="8"/>
    <n v="1"/>
    <n v="0"/>
    <n v="0"/>
    <n v="2.9166666666666665"/>
  </r>
  <r>
    <n v="18"/>
    <x v="0"/>
    <x v="0"/>
    <s v="V0003"/>
    <s v="V0003_p05"/>
    <x v="0"/>
    <n v="0"/>
    <n v="0"/>
    <n v="0"/>
    <n v="1"/>
    <n v="0"/>
    <s v="V0003_0"/>
    <n v="0"/>
    <n v="8"/>
    <n v="1"/>
    <n v="0"/>
    <n v="0"/>
    <n v="2.9166666666666665"/>
  </r>
  <r>
    <n v="19"/>
    <x v="0"/>
    <x v="0"/>
    <s v="V0003"/>
    <s v="V0003_p06"/>
    <x v="0"/>
    <n v="0"/>
    <n v="0"/>
    <n v="0"/>
    <n v="1"/>
    <n v="0"/>
    <s v="V0003_0"/>
    <n v="0"/>
    <n v="8"/>
    <n v="1"/>
    <n v="0"/>
    <n v="0"/>
    <n v="2.9166666666666665"/>
  </r>
  <r>
    <n v="20"/>
    <x v="0"/>
    <x v="0"/>
    <s v="V0003"/>
    <s v="V0003_p07"/>
    <x v="0"/>
    <n v="0"/>
    <n v="0"/>
    <n v="0"/>
    <n v="1"/>
    <n v="0"/>
    <s v="V0003_0"/>
    <n v="0"/>
    <n v="8"/>
    <n v="1"/>
    <n v="0"/>
    <n v="0"/>
    <n v="2.9166666666666665"/>
  </r>
  <r>
    <n v="21"/>
    <x v="0"/>
    <x v="0"/>
    <s v="V0003"/>
    <s v="V0003_p08"/>
    <x v="0"/>
    <n v="0"/>
    <n v="0"/>
    <n v="0"/>
    <n v="1"/>
    <n v="0"/>
    <s v="V0003_0"/>
    <n v="0"/>
    <n v="8"/>
    <n v="1"/>
    <n v="0"/>
    <n v="0"/>
    <n v="2.9166666666666665"/>
  </r>
  <r>
    <n v="22"/>
    <x v="0"/>
    <x v="0"/>
    <s v="V0004"/>
    <s v="V0004_p01"/>
    <x v="0"/>
    <n v="0"/>
    <n v="0"/>
    <n v="1"/>
    <n v="1"/>
    <n v="0"/>
    <s v="V0004_0"/>
    <n v="1"/>
    <n v="8"/>
    <n v="1"/>
    <n v="0"/>
    <n v="0"/>
    <n v="2.9166666666666665"/>
  </r>
  <r>
    <n v="23"/>
    <x v="0"/>
    <x v="0"/>
    <s v="V0004"/>
    <s v="V0004_p02"/>
    <x v="0"/>
    <n v="0"/>
    <n v="0"/>
    <n v="0"/>
    <n v="1"/>
    <n v="0"/>
    <s v="V0004_0"/>
    <n v="0"/>
    <n v="8"/>
    <n v="1"/>
    <n v="0"/>
    <n v="0"/>
    <n v="2.9166666666666665"/>
  </r>
  <r>
    <n v="24"/>
    <x v="0"/>
    <x v="0"/>
    <s v="V0004"/>
    <s v="V0004_p03"/>
    <x v="0"/>
    <n v="0"/>
    <n v="0"/>
    <n v="0"/>
    <n v="1"/>
    <n v="0"/>
    <s v="V0004_0"/>
    <n v="0"/>
    <n v="8"/>
    <n v="1"/>
    <n v="0"/>
    <n v="0"/>
    <n v="2.9166666666666665"/>
  </r>
  <r>
    <n v="25"/>
    <x v="0"/>
    <x v="0"/>
    <s v="V0004"/>
    <s v="V0004_p04"/>
    <x v="0"/>
    <n v="0"/>
    <n v="0"/>
    <n v="0"/>
    <n v="1"/>
    <n v="0"/>
    <s v="V0004_0"/>
    <n v="0"/>
    <n v="8"/>
    <n v="1"/>
    <n v="0"/>
    <n v="0"/>
    <n v="2.9166666666666665"/>
  </r>
  <r>
    <n v="26"/>
    <x v="0"/>
    <x v="0"/>
    <s v="V0004"/>
    <s v="V0004_p05"/>
    <x v="0"/>
    <n v="0"/>
    <n v="0"/>
    <n v="0"/>
    <n v="1"/>
    <n v="0"/>
    <s v="V0004_0"/>
    <n v="0"/>
    <n v="8"/>
    <n v="1"/>
    <n v="0"/>
    <n v="0"/>
    <n v="2.9166666666666665"/>
  </r>
  <r>
    <n v="27"/>
    <x v="0"/>
    <x v="0"/>
    <s v="V0004"/>
    <s v="V0004_p06"/>
    <x v="0"/>
    <n v="0"/>
    <n v="0"/>
    <n v="0"/>
    <n v="1"/>
    <n v="0"/>
    <s v="V0004_0"/>
    <n v="0"/>
    <n v="8"/>
    <n v="1"/>
    <n v="0"/>
    <n v="0"/>
    <n v="2.9166666666666665"/>
  </r>
  <r>
    <n v="28"/>
    <x v="0"/>
    <x v="0"/>
    <s v="V0004"/>
    <s v="V0004_p07"/>
    <x v="0"/>
    <n v="0"/>
    <n v="0"/>
    <n v="0"/>
    <n v="1"/>
    <n v="0"/>
    <s v="V0004_0"/>
    <n v="0"/>
    <n v="8"/>
    <n v="1"/>
    <n v="0"/>
    <n v="0"/>
    <n v="2.9166666666666665"/>
  </r>
  <r>
    <n v="29"/>
    <x v="0"/>
    <x v="0"/>
    <s v="V0004"/>
    <s v="V0004_p08"/>
    <x v="0"/>
    <n v="0"/>
    <n v="0"/>
    <n v="0"/>
    <n v="1"/>
    <n v="0"/>
    <s v="V0004_0"/>
    <n v="0"/>
    <n v="8"/>
    <n v="1"/>
    <n v="0"/>
    <n v="0"/>
    <n v="2.9166666666666665"/>
  </r>
  <r>
    <n v="30"/>
    <x v="0"/>
    <x v="0"/>
    <s v="V0005"/>
    <s v="V0005_p01"/>
    <x v="0"/>
    <n v="0"/>
    <n v="0"/>
    <n v="1"/>
    <n v="1"/>
    <n v="0"/>
    <s v="V0005_0"/>
    <n v="1"/>
    <n v="8"/>
    <n v="1"/>
    <n v="0"/>
    <n v="0"/>
    <n v="2.9166666666666665"/>
  </r>
  <r>
    <n v="31"/>
    <x v="0"/>
    <x v="0"/>
    <s v="V0005"/>
    <s v="V0005_p02"/>
    <x v="0"/>
    <n v="0"/>
    <n v="0"/>
    <n v="0"/>
    <n v="1"/>
    <n v="0"/>
    <s v="V0005_0"/>
    <n v="0"/>
    <n v="8"/>
    <n v="1"/>
    <n v="0"/>
    <n v="0"/>
    <n v="2.9166666666666665"/>
  </r>
  <r>
    <n v="32"/>
    <x v="0"/>
    <x v="0"/>
    <s v="V0005"/>
    <s v="V0005_p03"/>
    <x v="0"/>
    <n v="0"/>
    <n v="0"/>
    <n v="0"/>
    <n v="1"/>
    <n v="0"/>
    <s v="V0005_0"/>
    <n v="0"/>
    <n v="8"/>
    <n v="1"/>
    <n v="0"/>
    <n v="0"/>
    <n v="2.9166666666666665"/>
  </r>
  <r>
    <n v="33"/>
    <x v="0"/>
    <x v="0"/>
    <s v="V0005"/>
    <s v="V0005_p04"/>
    <x v="0"/>
    <n v="0"/>
    <n v="0"/>
    <n v="0"/>
    <n v="1"/>
    <n v="0"/>
    <s v="V0005_0"/>
    <n v="0"/>
    <n v="8"/>
    <n v="1"/>
    <n v="0"/>
    <n v="0"/>
    <n v="2.9166666666666665"/>
  </r>
  <r>
    <n v="34"/>
    <x v="0"/>
    <x v="0"/>
    <s v="V0005"/>
    <s v="V0005_p05"/>
    <x v="0"/>
    <n v="0"/>
    <n v="0"/>
    <n v="0"/>
    <n v="1"/>
    <n v="0"/>
    <s v="V0005_0"/>
    <n v="0"/>
    <n v="8"/>
    <n v="1"/>
    <n v="0"/>
    <n v="0"/>
    <n v="2.9166666666666665"/>
  </r>
  <r>
    <n v="35"/>
    <x v="0"/>
    <x v="0"/>
    <s v="V0005"/>
    <s v="V0005_p06"/>
    <x v="0"/>
    <n v="0"/>
    <n v="0"/>
    <n v="0"/>
    <n v="1"/>
    <n v="0"/>
    <s v="V0005_0"/>
    <n v="0"/>
    <n v="8"/>
    <n v="1"/>
    <n v="0"/>
    <n v="0"/>
    <n v="2.9166666666666665"/>
  </r>
  <r>
    <n v="36"/>
    <x v="0"/>
    <x v="0"/>
    <s v="V0005"/>
    <s v="V0005_p07"/>
    <x v="0"/>
    <n v="0"/>
    <n v="0"/>
    <n v="0"/>
    <n v="1"/>
    <n v="0"/>
    <s v="V0005_0"/>
    <n v="0"/>
    <n v="8"/>
    <n v="1"/>
    <n v="0"/>
    <n v="0"/>
    <n v="2.9166666666666665"/>
  </r>
  <r>
    <n v="37"/>
    <x v="0"/>
    <x v="0"/>
    <s v="V0005"/>
    <s v="V0005_p08"/>
    <x v="0"/>
    <n v="0"/>
    <n v="0"/>
    <n v="0"/>
    <n v="1"/>
    <n v="0"/>
    <s v="V0005_0"/>
    <n v="0"/>
    <n v="8"/>
    <n v="1"/>
    <n v="0"/>
    <n v="0"/>
    <n v="2.9166666666666665"/>
  </r>
  <r>
    <n v="38"/>
    <x v="0"/>
    <x v="1"/>
    <s v="V0006"/>
    <s v="V0006_p01"/>
    <x v="1"/>
    <n v="0"/>
    <n v="1"/>
    <n v="1"/>
    <n v="1"/>
    <n v="1"/>
    <s v="V0006_6"/>
    <n v="1"/>
    <n v="6"/>
    <n v="3"/>
    <n v="5.833333333333333"/>
    <n v="5.833333333333333"/>
    <n v="2.9166666666666665"/>
  </r>
  <r>
    <n v="39"/>
    <x v="0"/>
    <x v="1"/>
    <s v="V0006"/>
    <s v="V0006_p02"/>
    <x v="1"/>
    <n v="0"/>
    <n v="0"/>
    <n v="0"/>
    <n v="1"/>
    <n v="0"/>
    <s v="V0006_6"/>
    <n v="0"/>
    <n v="6"/>
    <n v="3"/>
    <n v="5.833333333333333"/>
    <n v="5.833333333333333"/>
    <n v="2.9166666666666665"/>
  </r>
  <r>
    <n v="40"/>
    <x v="0"/>
    <x v="1"/>
    <s v="V0006"/>
    <s v="V0006_p03"/>
    <x v="2"/>
    <n v="0"/>
    <n v="0"/>
    <n v="0"/>
    <n v="1"/>
    <n v="1"/>
    <s v="V0006_5"/>
    <n v="1"/>
    <n v="6"/>
    <n v="3"/>
    <n v="5.833333333333333"/>
    <n v="5.833333333333333"/>
    <n v="2.9166666666666665"/>
  </r>
  <r>
    <n v="41"/>
    <x v="0"/>
    <x v="1"/>
    <s v="V0006"/>
    <s v="V0006_p04"/>
    <x v="3"/>
    <n v="0"/>
    <n v="0"/>
    <n v="0"/>
    <n v="1"/>
    <n v="1"/>
    <s v="V0006_7"/>
    <n v="1"/>
    <n v="6"/>
    <n v="3"/>
    <n v="5.833333333333333"/>
    <n v="5.833333333333333"/>
    <n v="2.9166666666666665"/>
  </r>
  <r>
    <n v="42"/>
    <x v="0"/>
    <x v="1"/>
    <s v="V0006"/>
    <s v="V0006_p05"/>
    <x v="1"/>
    <n v="0"/>
    <n v="0"/>
    <n v="0"/>
    <n v="1"/>
    <n v="0"/>
    <s v="V0006_6"/>
    <n v="0"/>
    <n v="6"/>
    <n v="3"/>
    <n v="5.833333333333333"/>
    <n v="5.833333333333333"/>
    <n v="2.9166666666666665"/>
  </r>
  <r>
    <n v="43"/>
    <x v="0"/>
    <x v="1"/>
    <s v="V0006"/>
    <s v="V0006_p06"/>
    <x v="2"/>
    <n v="0"/>
    <n v="0"/>
    <n v="0"/>
    <n v="1"/>
    <n v="0"/>
    <s v="V0006_5"/>
    <n v="0"/>
    <n v="6"/>
    <n v="3"/>
    <n v="5.833333333333333"/>
    <n v="5.833333333333333"/>
    <n v="2.9166666666666665"/>
  </r>
  <r>
    <n v="44"/>
    <x v="0"/>
    <x v="1"/>
    <s v="V0007"/>
    <s v="V0007_p01"/>
    <x v="2"/>
    <n v="0"/>
    <n v="0"/>
    <n v="1"/>
    <n v="1"/>
    <n v="0"/>
    <s v="V0007_5"/>
    <n v="1"/>
    <n v="10"/>
    <n v="2"/>
    <n v="4.0999999999999996"/>
    <n v="5.833333333333333"/>
    <n v="2.9166666666666665"/>
  </r>
  <r>
    <n v="45"/>
    <x v="0"/>
    <x v="1"/>
    <s v="V0007"/>
    <s v="V0007_p02"/>
    <x v="4"/>
    <n v="0"/>
    <n v="0"/>
    <n v="0"/>
    <n v="1"/>
    <n v="1"/>
    <s v="V0007_4"/>
    <n v="1"/>
    <n v="10"/>
    <n v="2"/>
    <n v="4.0999999999999996"/>
    <n v="5.833333333333333"/>
    <n v="2.9166666666666665"/>
  </r>
  <r>
    <n v="46"/>
    <x v="0"/>
    <x v="1"/>
    <s v="V0007"/>
    <s v="V0007_p03"/>
    <x v="4"/>
    <n v="0"/>
    <n v="0"/>
    <n v="0"/>
    <n v="1"/>
    <n v="0"/>
    <s v="V0007_4"/>
    <n v="0"/>
    <n v="10"/>
    <n v="2"/>
    <n v="4.0999999999999996"/>
    <n v="5.833333333333333"/>
    <n v="2.9166666666666665"/>
  </r>
  <r>
    <n v="47"/>
    <x v="0"/>
    <x v="1"/>
    <s v="V0007"/>
    <s v="V0007_p04"/>
    <x v="4"/>
    <n v="0"/>
    <n v="0"/>
    <n v="0"/>
    <n v="1"/>
    <n v="0"/>
    <s v="V0007_4"/>
    <n v="0"/>
    <n v="10"/>
    <n v="2"/>
    <n v="4.0999999999999996"/>
    <n v="5.833333333333333"/>
    <n v="2.9166666666666665"/>
  </r>
  <r>
    <n v="48"/>
    <x v="0"/>
    <x v="1"/>
    <s v="V0007"/>
    <s v="V0007_p05"/>
    <x v="4"/>
    <n v="0"/>
    <n v="0"/>
    <n v="0"/>
    <n v="1"/>
    <n v="0"/>
    <s v="V0007_4"/>
    <n v="0"/>
    <n v="10"/>
    <n v="2"/>
    <n v="4.0999999999999996"/>
    <n v="5.833333333333333"/>
    <n v="2.9166666666666665"/>
  </r>
  <r>
    <n v="49"/>
    <x v="0"/>
    <x v="1"/>
    <s v="V0007"/>
    <s v="V0007_p06"/>
    <x v="4"/>
    <n v="0"/>
    <n v="0"/>
    <n v="0"/>
    <n v="1"/>
    <n v="0"/>
    <s v="V0007_4"/>
    <n v="0"/>
    <n v="10"/>
    <n v="2"/>
    <n v="4.0999999999999996"/>
    <n v="5.833333333333333"/>
    <n v="2.9166666666666665"/>
  </r>
  <r>
    <n v="50"/>
    <x v="0"/>
    <x v="1"/>
    <s v="V0007"/>
    <s v="V0007_p07"/>
    <x v="4"/>
    <n v="0"/>
    <n v="0"/>
    <n v="0"/>
    <n v="1"/>
    <n v="0"/>
    <s v="V0007_4"/>
    <n v="0"/>
    <n v="10"/>
    <n v="2"/>
    <n v="4.0999999999999996"/>
    <n v="5.833333333333333"/>
    <n v="2.9166666666666665"/>
  </r>
  <r>
    <n v="51"/>
    <x v="0"/>
    <x v="1"/>
    <s v="V0007"/>
    <s v="V0007_p08"/>
    <x v="4"/>
    <n v="0"/>
    <n v="0"/>
    <n v="0"/>
    <n v="1"/>
    <n v="0"/>
    <s v="V0007_4"/>
    <n v="0"/>
    <n v="10"/>
    <n v="2"/>
    <n v="4.0999999999999996"/>
    <n v="5.833333333333333"/>
    <n v="2.9166666666666665"/>
  </r>
  <r>
    <n v="52"/>
    <x v="0"/>
    <x v="1"/>
    <s v="V0007"/>
    <s v="V0007_p09"/>
    <x v="4"/>
    <n v="0"/>
    <n v="0"/>
    <n v="0"/>
    <n v="1"/>
    <n v="0"/>
    <s v="V0007_4"/>
    <n v="0"/>
    <n v="10"/>
    <n v="2"/>
    <n v="4.0999999999999996"/>
    <n v="5.833333333333333"/>
    <n v="2.9166666666666665"/>
  </r>
  <r>
    <n v="53"/>
    <x v="0"/>
    <x v="1"/>
    <s v="V0007"/>
    <s v="V0007_p10"/>
    <x v="4"/>
    <n v="0"/>
    <n v="0"/>
    <n v="0"/>
    <n v="1"/>
    <n v="0"/>
    <s v="V0007_4"/>
    <n v="0"/>
    <n v="10"/>
    <n v="2"/>
    <n v="4.0999999999999996"/>
    <n v="5.833333333333333"/>
    <n v="2.9166666666666665"/>
  </r>
  <r>
    <n v="54"/>
    <x v="0"/>
    <x v="1"/>
    <s v="V0008"/>
    <s v="V0008_p01"/>
    <x v="2"/>
    <n v="0"/>
    <n v="0"/>
    <n v="1"/>
    <n v="1"/>
    <n v="0"/>
    <s v="V0008_5"/>
    <n v="1"/>
    <n v="6"/>
    <n v="2"/>
    <n v="5.5"/>
    <n v="5.833333333333333"/>
    <n v="2.9166666666666665"/>
  </r>
  <r>
    <n v="55"/>
    <x v="0"/>
    <x v="1"/>
    <s v="V0008"/>
    <s v="V0008_p02"/>
    <x v="1"/>
    <n v="0"/>
    <n v="0"/>
    <n v="0"/>
    <n v="1"/>
    <n v="0"/>
    <s v="V0008_6"/>
    <n v="1"/>
    <n v="6"/>
    <n v="2"/>
    <n v="5.5"/>
    <n v="5.833333333333333"/>
    <n v="2.9166666666666665"/>
  </r>
  <r>
    <n v="56"/>
    <x v="0"/>
    <x v="1"/>
    <s v="V0008"/>
    <s v="V0008_p03"/>
    <x v="2"/>
    <n v="0"/>
    <n v="0"/>
    <n v="0"/>
    <n v="1"/>
    <n v="0"/>
    <s v="V0008_5"/>
    <n v="0"/>
    <n v="6"/>
    <n v="2"/>
    <n v="5.5"/>
    <n v="5.833333333333333"/>
    <n v="2.9166666666666665"/>
  </r>
  <r>
    <n v="57"/>
    <x v="0"/>
    <x v="1"/>
    <s v="V0008"/>
    <s v="V0008_p04"/>
    <x v="2"/>
    <n v="0"/>
    <n v="0"/>
    <n v="0"/>
    <n v="1"/>
    <n v="0"/>
    <s v="V0008_5"/>
    <n v="0"/>
    <n v="6"/>
    <n v="2"/>
    <n v="5.5"/>
    <n v="5.833333333333333"/>
    <n v="2.9166666666666665"/>
  </r>
  <r>
    <n v="58"/>
    <x v="0"/>
    <x v="1"/>
    <s v="V0008"/>
    <s v="V0008_p05"/>
    <x v="1"/>
    <n v="0"/>
    <n v="0"/>
    <n v="0"/>
    <n v="1"/>
    <n v="0"/>
    <s v="V0008_6"/>
    <n v="0"/>
    <n v="6"/>
    <n v="2"/>
    <n v="5.5"/>
    <n v="5.833333333333333"/>
    <n v="2.9166666666666665"/>
  </r>
  <r>
    <n v="59"/>
    <x v="0"/>
    <x v="1"/>
    <s v="V0008"/>
    <s v="V0008_p06"/>
    <x v="1"/>
    <n v="0"/>
    <n v="0"/>
    <n v="0"/>
    <n v="1"/>
    <n v="0"/>
    <s v="V0008_6"/>
    <n v="0"/>
    <n v="6"/>
    <n v="2"/>
    <n v="5.5"/>
    <n v="5.833333333333333"/>
    <n v="2.9166666666666665"/>
  </r>
  <r>
    <n v="60"/>
    <x v="0"/>
    <x v="1"/>
    <s v="V0009"/>
    <s v="V0009_p01"/>
    <x v="4"/>
    <n v="0"/>
    <n v="0"/>
    <n v="1"/>
    <n v="1"/>
    <n v="0"/>
    <s v="V0009_4"/>
    <n v="1"/>
    <n v="7"/>
    <n v="3"/>
    <n v="3.8571428571428572"/>
    <n v="5.833333333333333"/>
    <n v="2.9166666666666665"/>
  </r>
  <r>
    <n v="61"/>
    <x v="0"/>
    <x v="1"/>
    <s v="V0009"/>
    <s v="V0009_p02"/>
    <x v="4"/>
    <n v="0"/>
    <n v="0"/>
    <n v="0"/>
    <n v="1"/>
    <n v="0"/>
    <s v="V0009_4"/>
    <n v="0"/>
    <n v="7"/>
    <n v="3"/>
    <n v="3.8571428571428572"/>
    <n v="5.833333333333333"/>
    <n v="2.9166666666666665"/>
  </r>
  <r>
    <n v="62"/>
    <x v="0"/>
    <x v="1"/>
    <s v="V0009"/>
    <s v="V0009_p03"/>
    <x v="5"/>
    <n v="0"/>
    <n v="0"/>
    <n v="0"/>
    <n v="1"/>
    <n v="1"/>
    <s v="V0009_3"/>
    <n v="1"/>
    <n v="7"/>
    <n v="3"/>
    <n v="3.8571428571428572"/>
    <n v="5.833333333333333"/>
    <n v="2.9166666666666665"/>
  </r>
  <r>
    <n v="63"/>
    <x v="0"/>
    <x v="1"/>
    <s v="V0009"/>
    <s v="V0009_p04"/>
    <x v="5"/>
    <n v="0"/>
    <n v="0"/>
    <n v="0"/>
    <n v="1"/>
    <n v="0"/>
    <s v="V0009_3"/>
    <n v="0"/>
    <n v="7"/>
    <n v="3"/>
    <n v="3.8571428571428572"/>
    <n v="5.833333333333333"/>
    <n v="2.9166666666666665"/>
  </r>
  <r>
    <n v="64"/>
    <x v="0"/>
    <x v="1"/>
    <s v="V0009"/>
    <s v="V0009_p05"/>
    <x v="2"/>
    <n v="0"/>
    <n v="0"/>
    <n v="0"/>
    <n v="1"/>
    <n v="0"/>
    <s v="V0009_5"/>
    <n v="1"/>
    <n v="7"/>
    <n v="3"/>
    <n v="3.8571428571428572"/>
    <n v="5.833333333333333"/>
    <n v="2.9166666666666665"/>
  </r>
  <r>
    <n v="65"/>
    <x v="0"/>
    <x v="1"/>
    <s v="V0009"/>
    <s v="V0009_p06"/>
    <x v="4"/>
    <n v="0"/>
    <n v="0"/>
    <n v="0"/>
    <n v="1"/>
    <n v="0"/>
    <s v="V0009_4"/>
    <n v="0"/>
    <n v="7"/>
    <n v="3"/>
    <n v="3.8571428571428572"/>
    <n v="5.833333333333333"/>
    <n v="2.9166666666666665"/>
  </r>
  <r>
    <n v="66"/>
    <x v="0"/>
    <x v="1"/>
    <s v="V0009"/>
    <s v="V0009_p07"/>
    <x v="4"/>
    <n v="0"/>
    <n v="0"/>
    <n v="0"/>
    <n v="1"/>
    <n v="0"/>
    <s v="V0009_4"/>
    <n v="0"/>
    <n v="7"/>
    <n v="3"/>
    <n v="3.8571428571428572"/>
    <n v="5.833333333333333"/>
    <n v="2.9166666666666665"/>
  </r>
  <r>
    <n v="67"/>
    <x v="0"/>
    <x v="1"/>
    <s v="V0010"/>
    <s v="V0010_p01"/>
    <x v="2"/>
    <n v="0"/>
    <n v="0"/>
    <n v="1"/>
    <n v="1"/>
    <n v="0"/>
    <s v="V0010_5"/>
    <n v="1"/>
    <n v="9"/>
    <n v="3"/>
    <n v="5"/>
    <n v="5.833333333333333"/>
    <n v="2.9166666666666665"/>
  </r>
  <r>
    <n v="68"/>
    <x v="0"/>
    <x v="1"/>
    <s v="V0010"/>
    <s v="V0010_p02"/>
    <x v="1"/>
    <n v="0"/>
    <n v="0"/>
    <n v="0"/>
    <n v="1"/>
    <n v="0"/>
    <s v="V0010_6"/>
    <n v="1"/>
    <n v="9"/>
    <n v="3"/>
    <n v="5"/>
    <n v="5.833333333333333"/>
    <n v="2.9166666666666665"/>
  </r>
  <r>
    <n v="69"/>
    <x v="0"/>
    <x v="1"/>
    <s v="V0010"/>
    <s v="V0010_p03"/>
    <x v="2"/>
    <n v="0"/>
    <n v="0"/>
    <n v="0"/>
    <n v="1"/>
    <n v="0"/>
    <s v="V0010_5"/>
    <n v="0"/>
    <n v="9"/>
    <n v="3"/>
    <n v="5"/>
    <n v="5.833333333333333"/>
    <n v="2.9166666666666665"/>
  </r>
  <r>
    <n v="70"/>
    <x v="0"/>
    <x v="1"/>
    <s v="V0010"/>
    <s v="V0010_p04"/>
    <x v="2"/>
    <n v="0"/>
    <n v="0"/>
    <n v="0"/>
    <n v="1"/>
    <n v="0"/>
    <s v="V0010_5"/>
    <n v="0"/>
    <n v="9"/>
    <n v="3"/>
    <n v="5"/>
    <n v="5.833333333333333"/>
    <n v="2.9166666666666665"/>
  </r>
  <r>
    <n v="71"/>
    <x v="0"/>
    <x v="1"/>
    <s v="V0010"/>
    <s v="V0010_p05"/>
    <x v="2"/>
    <n v="0"/>
    <n v="0"/>
    <n v="0"/>
    <n v="1"/>
    <n v="0"/>
    <s v="V0010_5"/>
    <n v="0"/>
    <n v="9"/>
    <n v="3"/>
    <n v="5"/>
    <n v="5.833333333333333"/>
    <n v="2.9166666666666665"/>
  </r>
  <r>
    <n v="72"/>
    <x v="0"/>
    <x v="1"/>
    <s v="V0010"/>
    <s v="V0010_p06"/>
    <x v="2"/>
    <n v="0"/>
    <n v="0"/>
    <n v="0"/>
    <n v="1"/>
    <n v="0"/>
    <s v="V0010_5"/>
    <n v="0"/>
    <n v="9"/>
    <n v="3"/>
    <n v="5"/>
    <n v="5.833333333333333"/>
    <n v="2.9166666666666665"/>
  </r>
  <r>
    <n v="73"/>
    <x v="0"/>
    <x v="1"/>
    <s v="V0010"/>
    <s v="V0010_p07"/>
    <x v="2"/>
    <n v="0"/>
    <n v="0"/>
    <n v="0"/>
    <n v="1"/>
    <n v="0"/>
    <s v="V0010_5"/>
    <n v="0"/>
    <n v="9"/>
    <n v="3"/>
    <n v="5"/>
    <n v="5.833333333333333"/>
    <n v="2.9166666666666665"/>
  </r>
  <r>
    <n v="74"/>
    <x v="0"/>
    <x v="1"/>
    <s v="V0010"/>
    <s v="V0010_p08"/>
    <x v="4"/>
    <n v="0"/>
    <n v="0"/>
    <n v="0"/>
    <n v="1"/>
    <n v="0"/>
    <s v="V0010_4"/>
    <n v="1"/>
    <n v="9"/>
    <n v="3"/>
    <n v="5"/>
    <n v="5.833333333333333"/>
    <n v="2.9166666666666665"/>
  </r>
  <r>
    <n v="75"/>
    <x v="0"/>
    <x v="1"/>
    <s v="V0010"/>
    <s v="V0010_p09"/>
    <x v="2"/>
    <n v="0"/>
    <n v="0"/>
    <n v="0"/>
    <n v="1"/>
    <n v="0"/>
    <s v="V0010_5"/>
    <n v="0"/>
    <n v="9"/>
    <n v="3"/>
    <n v="5"/>
    <n v="5.833333333333333"/>
    <n v="2.9166666666666665"/>
  </r>
  <r>
    <n v="76"/>
    <x v="0"/>
    <x v="2"/>
    <s v="V0011"/>
    <s v="V0011_p01"/>
    <x v="6"/>
    <n v="0"/>
    <n v="0"/>
    <n v="0"/>
    <n v="0"/>
    <n v="0"/>
    <s v="V0011_"/>
    <n v="0"/>
    <n v="0"/>
    <n v="0"/>
    <s v=""/>
    <s v=""/>
    <n v="2.9166666666666665"/>
  </r>
  <r>
    <n v="77"/>
    <x v="0"/>
    <x v="2"/>
    <s v="V0011"/>
    <s v="V0011_p02"/>
    <x v="6"/>
    <n v="0"/>
    <n v="0"/>
    <n v="0"/>
    <n v="0"/>
    <n v="0"/>
    <s v="V0011_"/>
    <n v="0"/>
    <n v="0"/>
    <n v="0"/>
    <s v=""/>
    <s v=""/>
    <n v="2.9166666666666665"/>
  </r>
  <r>
    <n v="78"/>
    <x v="0"/>
    <x v="2"/>
    <s v="V0011"/>
    <s v="V0011_p03"/>
    <x v="6"/>
    <n v="0"/>
    <n v="0"/>
    <n v="0"/>
    <n v="0"/>
    <n v="0"/>
    <s v="V0011_"/>
    <n v="0"/>
    <n v="0"/>
    <n v="0"/>
    <s v=""/>
    <s v=""/>
    <n v="2.9166666666666665"/>
  </r>
  <r>
    <n v="79"/>
    <x v="0"/>
    <x v="2"/>
    <s v="V0011"/>
    <s v="V0011_p04"/>
    <x v="6"/>
    <n v="0"/>
    <n v="0"/>
    <n v="0"/>
    <n v="0"/>
    <n v="0"/>
    <s v="V0011_"/>
    <n v="0"/>
    <n v="0"/>
    <n v="0"/>
    <s v=""/>
    <s v=""/>
    <n v="2.9166666666666665"/>
  </r>
  <r>
    <n v="80"/>
    <x v="0"/>
    <x v="2"/>
    <s v="V0011"/>
    <s v="V0011_p05"/>
    <x v="6"/>
    <n v="0"/>
    <n v="0"/>
    <n v="0"/>
    <n v="0"/>
    <n v="0"/>
    <s v="V0011_"/>
    <n v="0"/>
    <n v="0"/>
    <n v="0"/>
    <s v=""/>
    <s v=""/>
    <n v="2.9166666666666665"/>
  </r>
  <r>
    <n v="81"/>
    <x v="0"/>
    <x v="2"/>
    <s v="V0011"/>
    <s v="V0011_p06"/>
    <x v="6"/>
    <n v="0"/>
    <n v="0"/>
    <n v="0"/>
    <n v="0"/>
    <n v="0"/>
    <s v="V0011_"/>
    <n v="0"/>
    <n v="0"/>
    <n v="0"/>
    <s v=""/>
    <s v=""/>
    <n v="2.9166666666666665"/>
  </r>
  <r>
    <n v="82"/>
    <x v="0"/>
    <x v="2"/>
    <s v="V0011"/>
    <s v="V0011_p07"/>
    <x v="6"/>
    <n v="0"/>
    <n v="0"/>
    <n v="0"/>
    <n v="0"/>
    <n v="0"/>
    <s v="V0011_"/>
    <n v="0"/>
    <n v="0"/>
    <n v="0"/>
    <s v=""/>
    <s v=""/>
    <n v="2.9166666666666665"/>
  </r>
  <r>
    <n v="83"/>
    <x v="0"/>
    <x v="2"/>
    <s v="V0011"/>
    <s v="V0011_p08"/>
    <x v="6"/>
    <n v="0"/>
    <n v="0"/>
    <n v="0"/>
    <n v="0"/>
    <n v="0"/>
    <s v="V0011_"/>
    <n v="0"/>
    <n v="0"/>
    <n v="0"/>
    <s v=""/>
    <s v=""/>
    <n v="2.9166666666666665"/>
  </r>
  <r>
    <n v="84"/>
    <x v="0"/>
    <x v="2"/>
    <s v="V0011"/>
    <s v="V0011_p09"/>
    <x v="6"/>
    <n v="0"/>
    <n v="0"/>
    <n v="0"/>
    <n v="0"/>
    <n v="0"/>
    <s v="V0011_"/>
    <n v="0"/>
    <n v="0"/>
    <n v="0"/>
    <s v=""/>
    <s v=""/>
    <n v="2.9166666666666665"/>
  </r>
  <r>
    <n v="85"/>
    <x v="0"/>
    <x v="2"/>
    <s v="V0012"/>
    <s v="V0012_p01"/>
    <x v="6"/>
    <n v="0"/>
    <n v="0"/>
    <n v="0"/>
    <n v="0"/>
    <n v="0"/>
    <s v="V0012_"/>
    <n v="0"/>
    <n v="0"/>
    <n v="0"/>
    <s v=""/>
    <s v=""/>
    <n v="2.9166666666666665"/>
  </r>
  <r>
    <n v="86"/>
    <x v="0"/>
    <x v="2"/>
    <s v="V0012"/>
    <s v="V0012_p02"/>
    <x v="6"/>
    <n v="0"/>
    <n v="0"/>
    <n v="0"/>
    <n v="0"/>
    <n v="0"/>
    <s v="V0012_"/>
    <n v="0"/>
    <n v="0"/>
    <n v="0"/>
    <s v=""/>
    <s v=""/>
    <n v="2.9166666666666665"/>
  </r>
  <r>
    <n v="87"/>
    <x v="0"/>
    <x v="2"/>
    <s v="V0012"/>
    <s v="V0012_p03"/>
    <x v="6"/>
    <n v="0"/>
    <n v="0"/>
    <n v="0"/>
    <n v="0"/>
    <n v="0"/>
    <s v="V0012_"/>
    <n v="0"/>
    <n v="0"/>
    <n v="0"/>
    <s v=""/>
    <s v=""/>
    <n v="2.9166666666666665"/>
  </r>
  <r>
    <n v="88"/>
    <x v="0"/>
    <x v="2"/>
    <s v="V0012"/>
    <s v="V0012_p04"/>
    <x v="6"/>
    <n v="0"/>
    <n v="0"/>
    <n v="0"/>
    <n v="0"/>
    <n v="0"/>
    <s v="V0012_"/>
    <n v="0"/>
    <n v="0"/>
    <n v="0"/>
    <s v=""/>
    <s v=""/>
    <n v="2.9166666666666665"/>
  </r>
  <r>
    <n v="89"/>
    <x v="0"/>
    <x v="2"/>
    <s v="V0012"/>
    <s v="V0012_p05"/>
    <x v="6"/>
    <n v="0"/>
    <n v="0"/>
    <n v="0"/>
    <n v="0"/>
    <n v="0"/>
    <s v="V0012_"/>
    <n v="0"/>
    <n v="0"/>
    <n v="0"/>
    <s v=""/>
    <s v=""/>
    <n v="2.9166666666666665"/>
  </r>
  <r>
    <n v="90"/>
    <x v="0"/>
    <x v="2"/>
    <s v="V0012"/>
    <s v="V0012_p06"/>
    <x v="6"/>
    <n v="0"/>
    <n v="0"/>
    <n v="0"/>
    <n v="0"/>
    <n v="0"/>
    <s v="V0012_"/>
    <n v="0"/>
    <n v="0"/>
    <n v="0"/>
    <s v=""/>
    <s v=""/>
    <n v="2.9166666666666665"/>
  </r>
  <r>
    <n v="91"/>
    <x v="0"/>
    <x v="2"/>
    <s v="V0012"/>
    <s v="V0012_p07"/>
    <x v="6"/>
    <n v="0"/>
    <n v="0"/>
    <n v="0"/>
    <n v="0"/>
    <n v="0"/>
    <s v="V0012_"/>
    <n v="0"/>
    <n v="0"/>
    <n v="0"/>
    <s v=""/>
    <s v=""/>
    <n v="2.9166666666666665"/>
  </r>
  <r>
    <n v="92"/>
    <x v="0"/>
    <x v="2"/>
    <s v="V0012"/>
    <s v="V0012_p08"/>
    <x v="6"/>
    <n v="0"/>
    <n v="0"/>
    <n v="0"/>
    <n v="0"/>
    <n v="0"/>
    <s v="V0012_"/>
    <n v="0"/>
    <n v="0"/>
    <n v="0"/>
    <s v=""/>
    <s v=""/>
    <n v="2.9166666666666665"/>
  </r>
  <r>
    <n v="93"/>
    <x v="0"/>
    <x v="2"/>
    <s v="V0012"/>
    <s v="V0012_p09"/>
    <x v="6"/>
    <n v="0"/>
    <n v="0"/>
    <n v="0"/>
    <n v="0"/>
    <n v="0"/>
    <s v="V0012_"/>
    <n v="0"/>
    <n v="0"/>
    <n v="0"/>
    <s v=""/>
    <s v=""/>
    <n v="2.9166666666666665"/>
  </r>
  <r>
    <n v="94"/>
    <x v="0"/>
    <x v="2"/>
    <s v="V0013"/>
    <s v="V0013_p01"/>
    <x v="6"/>
    <n v="0"/>
    <n v="0"/>
    <n v="0"/>
    <n v="0"/>
    <n v="0"/>
    <s v="V0013_"/>
    <n v="0"/>
    <n v="0"/>
    <n v="0"/>
    <s v=""/>
    <s v=""/>
    <n v="2.9166666666666665"/>
  </r>
  <r>
    <n v="95"/>
    <x v="0"/>
    <x v="2"/>
    <s v="V0013"/>
    <s v="V0013_p02"/>
    <x v="6"/>
    <n v="0"/>
    <n v="0"/>
    <n v="0"/>
    <n v="0"/>
    <n v="0"/>
    <s v="V0013_"/>
    <n v="0"/>
    <n v="0"/>
    <n v="0"/>
    <s v=""/>
    <s v=""/>
    <n v="2.9166666666666665"/>
  </r>
  <r>
    <n v="96"/>
    <x v="0"/>
    <x v="2"/>
    <s v="V0013"/>
    <s v="V0013_p03"/>
    <x v="6"/>
    <n v="0"/>
    <n v="0"/>
    <n v="0"/>
    <n v="0"/>
    <n v="0"/>
    <s v="V0013_"/>
    <n v="0"/>
    <n v="0"/>
    <n v="0"/>
    <s v=""/>
    <s v=""/>
    <n v="2.9166666666666665"/>
  </r>
  <r>
    <n v="97"/>
    <x v="0"/>
    <x v="2"/>
    <s v="V0013"/>
    <s v="V0013_p04"/>
    <x v="6"/>
    <n v="0"/>
    <n v="0"/>
    <n v="0"/>
    <n v="0"/>
    <n v="0"/>
    <s v="V0013_"/>
    <n v="0"/>
    <n v="0"/>
    <n v="0"/>
    <s v=""/>
    <s v=""/>
    <n v="2.9166666666666665"/>
  </r>
  <r>
    <n v="98"/>
    <x v="0"/>
    <x v="2"/>
    <s v="V0013"/>
    <s v="V0013_p05"/>
    <x v="6"/>
    <n v="0"/>
    <n v="0"/>
    <n v="0"/>
    <n v="0"/>
    <n v="0"/>
    <s v="V0013_"/>
    <n v="0"/>
    <n v="0"/>
    <n v="0"/>
    <s v=""/>
    <s v=""/>
    <n v="2.9166666666666665"/>
  </r>
  <r>
    <n v="99"/>
    <x v="0"/>
    <x v="2"/>
    <s v="V0013"/>
    <s v="V0013_p06"/>
    <x v="6"/>
    <n v="0"/>
    <n v="0"/>
    <n v="0"/>
    <n v="0"/>
    <n v="0"/>
    <s v="V0013_"/>
    <n v="0"/>
    <n v="0"/>
    <n v="0"/>
    <s v=""/>
    <s v=""/>
    <n v="2.9166666666666665"/>
  </r>
  <r>
    <n v="100"/>
    <x v="0"/>
    <x v="2"/>
    <s v="V0013"/>
    <s v="V0013_p07"/>
    <x v="6"/>
    <n v="0"/>
    <n v="0"/>
    <n v="0"/>
    <n v="0"/>
    <n v="0"/>
    <s v="V0013_"/>
    <n v="0"/>
    <n v="0"/>
    <n v="0"/>
    <s v=""/>
    <s v=""/>
    <n v="2.9166666666666665"/>
  </r>
  <r>
    <n v="101"/>
    <x v="0"/>
    <x v="2"/>
    <s v="V0013"/>
    <s v="V0013_p08"/>
    <x v="6"/>
    <n v="0"/>
    <n v="0"/>
    <n v="0"/>
    <n v="0"/>
    <n v="0"/>
    <s v="V0013_"/>
    <n v="0"/>
    <n v="0"/>
    <n v="0"/>
    <s v=""/>
    <s v=""/>
    <n v="2.9166666666666665"/>
  </r>
  <r>
    <n v="102"/>
    <x v="0"/>
    <x v="2"/>
    <s v="V0013"/>
    <s v="V0013_p09"/>
    <x v="6"/>
    <n v="0"/>
    <n v="0"/>
    <n v="0"/>
    <n v="0"/>
    <n v="0"/>
    <s v="V0013_"/>
    <n v="0"/>
    <n v="0"/>
    <n v="0"/>
    <s v=""/>
    <s v=""/>
    <n v="2.9166666666666665"/>
  </r>
  <r>
    <n v="103"/>
    <x v="0"/>
    <x v="2"/>
    <s v="V0013"/>
    <s v="V0013_p10"/>
    <x v="6"/>
    <n v="0"/>
    <n v="0"/>
    <n v="0"/>
    <n v="0"/>
    <n v="0"/>
    <s v="V0013_"/>
    <n v="0"/>
    <n v="0"/>
    <n v="0"/>
    <s v=""/>
    <s v=""/>
    <n v="2.9166666666666665"/>
  </r>
  <r>
    <n v="104"/>
    <x v="0"/>
    <x v="2"/>
    <s v="V0014"/>
    <s v="V0014_p01"/>
    <x v="6"/>
    <n v="0"/>
    <n v="0"/>
    <n v="0"/>
    <n v="0"/>
    <n v="0"/>
    <s v="V0014_"/>
    <n v="0"/>
    <n v="0"/>
    <n v="0"/>
    <s v=""/>
    <s v=""/>
    <n v="2.9166666666666665"/>
  </r>
  <r>
    <n v="105"/>
    <x v="0"/>
    <x v="2"/>
    <s v="V0014"/>
    <s v="V0014_p02"/>
    <x v="6"/>
    <n v="0"/>
    <n v="0"/>
    <n v="0"/>
    <n v="0"/>
    <n v="0"/>
    <s v="V0014_"/>
    <n v="0"/>
    <n v="0"/>
    <n v="0"/>
    <s v=""/>
    <s v=""/>
    <n v="2.9166666666666665"/>
  </r>
  <r>
    <n v="106"/>
    <x v="0"/>
    <x v="2"/>
    <s v="V0014"/>
    <s v="V0014_p03"/>
    <x v="6"/>
    <n v="0"/>
    <n v="0"/>
    <n v="0"/>
    <n v="0"/>
    <n v="0"/>
    <s v="V0014_"/>
    <n v="0"/>
    <n v="0"/>
    <n v="0"/>
    <s v=""/>
    <s v=""/>
    <n v="2.9166666666666665"/>
  </r>
  <r>
    <n v="107"/>
    <x v="0"/>
    <x v="2"/>
    <s v="V0014"/>
    <s v="V0014_p04"/>
    <x v="6"/>
    <n v="0"/>
    <n v="0"/>
    <n v="0"/>
    <n v="0"/>
    <n v="0"/>
    <s v="V0014_"/>
    <n v="0"/>
    <n v="0"/>
    <n v="0"/>
    <s v=""/>
    <s v=""/>
    <n v="2.9166666666666665"/>
  </r>
  <r>
    <n v="108"/>
    <x v="0"/>
    <x v="2"/>
    <s v="V0014"/>
    <s v="V0014_p05"/>
    <x v="6"/>
    <n v="0"/>
    <n v="0"/>
    <n v="0"/>
    <n v="0"/>
    <n v="0"/>
    <s v="V0014_"/>
    <n v="0"/>
    <n v="0"/>
    <n v="0"/>
    <s v=""/>
    <s v=""/>
    <n v="2.9166666666666665"/>
  </r>
  <r>
    <n v="109"/>
    <x v="0"/>
    <x v="2"/>
    <s v="V0015"/>
    <s v="V0015_p01"/>
    <x v="6"/>
    <n v="0"/>
    <n v="0"/>
    <n v="0"/>
    <n v="0"/>
    <n v="0"/>
    <s v="V0015_"/>
    <n v="0"/>
    <n v="0"/>
    <n v="0"/>
    <s v=""/>
    <s v=""/>
    <n v="2.9166666666666665"/>
  </r>
  <r>
    <n v="110"/>
    <x v="0"/>
    <x v="2"/>
    <s v="V0015"/>
    <s v="V0015_p02"/>
    <x v="6"/>
    <n v="0"/>
    <n v="0"/>
    <n v="0"/>
    <n v="0"/>
    <n v="0"/>
    <s v="V0015_"/>
    <n v="0"/>
    <n v="0"/>
    <n v="0"/>
    <s v=""/>
    <s v=""/>
    <n v="2.9166666666666665"/>
  </r>
  <r>
    <n v="111"/>
    <x v="0"/>
    <x v="2"/>
    <s v="V0015"/>
    <s v="V0015_p03"/>
    <x v="6"/>
    <n v="0"/>
    <n v="0"/>
    <n v="0"/>
    <n v="0"/>
    <n v="0"/>
    <s v="V0015_"/>
    <n v="0"/>
    <n v="0"/>
    <n v="0"/>
    <s v=""/>
    <s v=""/>
    <n v="2.9166666666666665"/>
  </r>
  <r>
    <n v="112"/>
    <x v="0"/>
    <x v="2"/>
    <s v="V0015"/>
    <s v="V0015_p04"/>
    <x v="6"/>
    <n v="0"/>
    <n v="0"/>
    <n v="0"/>
    <n v="0"/>
    <n v="0"/>
    <s v="V0015_"/>
    <n v="0"/>
    <n v="0"/>
    <n v="0"/>
    <s v=""/>
    <s v=""/>
    <n v="2.9166666666666665"/>
  </r>
  <r>
    <n v="113"/>
    <x v="0"/>
    <x v="2"/>
    <s v="V0015"/>
    <s v="V0015_p05"/>
    <x v="6"/>
    <n v="0"/>
    <n v="0"/>
    <n v="0"/>
    <n v="0"/>
    <n v="0"/>
    <s v="V0015_"/>
    <n v="0"/>
    <n v="0"/>
    <n v="0"/>
    <s v=""/>
    <s v=""/>
    <n v="2.9166666666666665"/>
  </r>
  <r>
    <n v="114"/>
    <x v="0"/>
    <x v="2"/>
    <s v="V0015"/>
    <s v="V0015_p06"/>
    <x v="6"/>
    <n v="0"/>
    <n v="0"/>
    <n v="0"/>
    <n v="0"/>
    <n v="0"/>
    <s v="V0015_"/>
    <n v="0"/>
    <n v="0"/>
    <n v="0"/>
    <s v=""/>
    <s v=""/>
    <n v="2.9166666666666665"/>
  </r>
  <r>
    <n v="115"/>
    <x v="1"/>
    <x v="3"/>
    <s v="V0016"/>
    <s v="V0016_p01"/>
    <x v="7"/>
    <n v="1"/>
    <n v="1"/>
    <n v="1"/>
    <n v="1"/>
    <n v="1"/>
    <s v="V0016_35"/>
    <n v="1"/>
    <n v="5"/>
    <n v="5"/>
    <n v="42"/>
    <n v="50.857142857142854"/>
    <n v="45.43015873015873"/>
  </r>
  <r>
    <n v="116"/>
    <x v="1"/>
    <x v="3"/>
    <s v="V0016"/>
    <s v="V0016_p02"/>
    <x v="8"/>
    <n v="0"/>
    <n v="0"/>
    <n v="0"/>
    <n v="1"/>
    <n v="1"/>
    <s v="V0016_39"/>
    <n v="1"/>
    <n v="5"/>
    <n v="5"/>
    <n v="42"/>
    <n v="50.857142857142854"/>
    <n v="45.43015873015873"/>
  </r>
  <r>
    <n v="117"/>
    <x v="1"/>
    <x v="3"/>
    <s v="V0016"/>
    <s v="V0016_p03"/>
    <x v="9"/>
    <n v="0"/>
    <n v="0"/>
    <n v="0"/>
    <n v="1"/>
    <n v="1"/>
    <s v="V0016_47"/>
    <n v="1"/>
    <n v="5"/>
    <n v="5"/>
    <n v="42"/>
    <n v="50.857142857142854"/>
    <n v="45.43015873015873"/>
  </r>
  <r>
    <n v="118"/>
    <x v="1"/>
    <x v="3"/>
    <s v="V0016"/>
    <s v="V0016_p04"/>
    <x v="10"/>
    <n v="0"/>
    <n v="0"/>
    <n v="0"/>
    <n v="1"/>
    <n v="1"/>
    <s v="V0016_41"/>
    <n v="1"/>
    <n v="5"/>
    <n v="5"/>
    <n v="42"/>
    <n v="50.857142857142854"/>
    <n v="45.43015873015873"/>
  </r>
  <r>
    <n v="119"/>
    <x v="1"/>
    <x v="3"/>
    <s v="V0016"/>
    <s v="V0016_p05"/>
    <x v="11"/>
    <n v="0"/>
    <n v="0"/>
    <n v="0"/>
    <n v="1"/>
    <n v="1"/>
    <s v="V0016_48"/>
    <n v="1"/>
    <n v="5"/>
    <n v="5"/>
    <n v="42"/>
    <n v="50.857142857142854"/>
    <n v="45.43015873015873"/>
  </r>
  <r>
    <n v="120"/>
    <x v="1"/>
    <x v="3"/>
    <s v="V0017"/>
    <s v="V0017_p01"/>
    <x v="12"/>
    <n v="0"/>
    <n v="0"/>
    <n v="1"/>
    <n v="1"/>
    <n v="1"/>
    <s v="V0017_42"/>
    <n v="1"/>
    <n v="9"/>
    <n v="7"/>
    <n v="44.222222222222221"/>
    <n v="50.857142857142854"/>
    <n v="45.43015873015873"/>
  </r>
  <r>
    <n v="121"/>
    <x v="1"/>
    <x v="3"/>
    <s v="V0017"/>
    <s v="V0017_p02"/>
    <x v="13"/>
    <n v="0"/>
    <n v="0"/>
    <n v="0"/>
    <n v="1"/>
    <n v="1"/>
    <s v="V0017_36"/>
    <n v="1"/>
    <n v="9"/>
    <n v="7"/>
    <n v="44.222222222222221"/>
    <n v="50.857142857142854"/>
    <n v="45.43015873015873"/>
  </r>
  <r>
    <n v="122"/>
    <x v="1"/>
    <x v="3"/>
    <s v="V0017"/>
    <s v="V0017_p03"/>
    <x v="14"/>
    <n v="0"/>
    <n v="0"/>
    <n v="0"/>
    <n v="1"/>
    <n v="1"/>
    <s v="V0017_49"/>
    <n v="1"/>
    <n v="9"/>
    <n v="7"/>
    <n v="44.222222222222221"/>
    <n v="50.857142857142854"/>
    <n v="45.43015873015873"/>
  </r>
  <r>
    <n v="123"/>
    <x v="1"/>
    <x v="3"/>
    <s v="V0017"/>
    <s v="V0017_p04"/>
    <x v="15"/>
    <n v="0"/>
    <n v="0"/>
    <n v="0"/>
    <n v="1"/>
    <n v="1"/>
    <s v="V0017_50"/>
    <n v="1"/>
    <n v="9"/>
    <n v="7"/>
    <n v="44.222222222222221"/>
    <n v="50.857142857142854"/>
    <n v="45.43015873015873"/>
  </r>
  <r>
    <n v="124"/>
    <x v="1"/>
    <x v="3"/>
    <s v="V0017"/>
    <s v="V0017_p05"/>
    <x v="16"/>
    <n v="0"/>
    <n v="0"/>
    <n v="0"/>
    <n v="1"/>
    <n v="1"/>
    <s v="V0017_46"/>
    <n v="1"/>
    <n v="9"/>
    <n v="7"/>
    <n v="44.222222222222221"/>
    <n v="50.857142857142854"/>
    <n v="45.43015873015873"/>
  </r>
  <r>
    <n v="125"/>
    <x v="1"/>
    <x v="3"/>
    <s v="V0017"/>
    <s v="V0017_p06"/>
    <x v="17"/>
    <n v="0"/>
    <n v="0"/>
    <n v="0"/>
    <n v="1"/>
    <n v="1"/>
    <s v="V0017_40"/>
    <n v="1"/>
    <n v="9"/>
    <n v="7"/>
    <n v="44.222222222222221"/>
    <n v="50.857142857142854"/>
    <n v="45.43015873015873"/>
  </r>
  <r>
    <n v="126"/>
    <x v="1"/>
    <x v="3"/>
    <s v="V0017"/>
    <s v="V0017_p07"/>
    <x v="18"/>
    <n v="0"/>
    <n v="0"/>
    <n v="0"/>
    <n v="1"/>
    <n v="1"/>
    <s v="V0017_53"/>
    <n v="1"/>
    <n v="9"/>
    <n v="7"/>
    <n v="44.222222222222221"/>
    <n v="50.857142857142854"/>
    <n v="45.43015873015873"/>
  </r>
  <r>
    <n v="127"/>
    <x v="1"/>
    <x v="3"/>
    <s v="V0017"/>
    <s v="V0017_p08"/>
    <x v="12"/>
    <n v="0"/>
    <n v="0"/>
    <n v="0"/>
    <n v="1"/>
    <n v="0"/>
    <s v="V0017_42"/>
    <n v="0"/>
    <n v="9"/>
    <n v="7"/>
    <n v="44.222222222222221"/>
    <n v="50.857142857142854"/>
    <n v="45.43015873015873"/>
  </r>
  <r>
    <n v="128"/>
    <x v="1"/>
    <x v="3"/>
    <s v="V0017"/>
    <s v="V0017_p09"/>
    <x v="17"/>
    <n v="0"/>
    <n v="0"/>
    <n v="0"/>
    <n v="1"/>
    <n v="0"/>
    <s v="V0017_40"/>
    <n v="0"/>
    <n v="9"/>
    <n v="7"/>
    <n v="44.222222222222221"/>
    <n v="50.857142857142854"/>
    <n v="45.43015873015873"/>
  </r>
  <r>
    <n v="129"/>
    <x v="1"/>
    <x v="3"/>
    <s v="V0018"/>
    <s v="V0018_p01"/>
    <x v="19"/>
    <n v="0"/>
    <n v="0"/>
    <n v="1"/>
    <n v="1"/>
    <n v="1"/>
    <s v="V0018_34"/>
    <n v="1"/>
    <n v="9"/>
    <n v="6"/>
    <n v="34.888888888888886"/>
    <n v="50.857142857142854"/>
    <n v="45.43015873015873"/>
  </r>
  <r>
    <n v="130"/>
    <x v="1"/>
    <x v="3"/>
    <s v="V0018"/>
    <s v="V0018_p02"/>
    <x v="19"/>
    <n v="0"/>
    <n v="0"/>
    <n v="0"/>
    <n v="1"/>
    <n v="0"/>
    <s v="V0018_34"/>
    <n v="0"/>
    <n v="9"/>
    <n v="6"/>
    <n v="34.888888888888886"/>
    <n v="50.857142857142854"/>
    <n v="45.43015873015873"/>
  </r>
  <r>
    <n v="131"/>
    <x v="1"/>
    <x v="3"/>
    <s v="V0018"/>
    <s v="V0018_p03"/>
    <x v="20"/>
    <n v="0"/>
    <n v="0"/>
    <n v="0"/>
    <n v="1"/>
    <n v="1"/>
    <s v="V0018_38"/>
    <n v="1"/>
    <n v="9"/>
    <n v="6"/>
    <n v="34.888888888888886"/>
    <n v="50.857142857142854"/>
    <n v="45.43015873015873"/>
  </r>
  <r>
    <n v="132"/>
    <x v="1"/>
    <x v="3"/>
    <s v="V0018"/>
    <s v="V0018_p04"/>
    <x v="21"/>
    <n v="0"/>
    <n v="0"/>
    <n v="0"/>
    <n v="1"/>
    <n v="1"/>
    <s v="V0018_32"/>
    <n v="1"/>
    <n v="9"/>
    <n v="6"/>
    <n v="34.888888888888886"/>
    <n v="50.857142857142854"/>
    <n v="45.43015873015873"/>
  </r>
  <r>
    <n v="133"/>
    <x v="1"/>
    <x v="3"/>
    <s v="V0018"/>
    <s v="V0018_p05"/>
    <x v="8"/>
    <n v="0"/>
    <n v="0"/>
    <n v="0"/>
    <n v="1"/>
    <n v="0"/>
    <s v="V0018_39"/>
    <n v="1"/>
    <n v="9"/>
    <n v="6"/>
    <n v="34.888888888888886"/>
    <n v="50.857142857142854"/>
    <n v="45.43015873015873"/>
  </r>
  <r>
    <n v="134"/>
    <x v="1"/>
    <x v="3"/>
    <s v="V0018"/>
    <s v="V0018_p06"/>
    <x v="21"/>
    <n v="0"/>
    <n v="0"/>
    <n v="0"/>
    <n v="1"/>
    <n v="0"/>
    <s v="V0018_32"/>
    <n v="0"/>
    <n v="9"/>
    <n v="6"/>
    <n v="34.888888888888886"/>
    <n v="50.857142857142854"/>
    <n v="45.43015873015873"/>
  </r>
  <r>
    <n v="135"/>
    <x v="1"/>
    <x v="3"/>
    <s v="V0018"/>
    <s v="V0018_p07"/>
    <x v="22"/>
    <n v="0"/>
    <n v="0"/>
    <n v="0"/>
    <n v="1"/>
    <n v="1"/>
    <s v="V0018_29"/>
    <n v="1"/>
    <n v="9"/>
    <n v="6"/>
    <n v="34.888888888888886"/>
    <n v="50.857142857142854"/>
    <n v="45.43015873015873"/>
  </r>
  <r>
    <n v="136"/>
    <x v="1"/>
    <x v="3"/>
    <s v="V0018"/>
    <s v="V0018_p08"/>
    <x v="12"/>
    <n v="0"/>
    <n v="0"/>
    <n v="0"/>
    <n v="1"/>
    <n v="0"/>
    <s v="V0018_42"/>
    <n v="1"/>
    <n v="9"/>
    <n v="6"/>
    <n v="34.888888888888886"/>
    <n v="50.857142857142854"/>
    <n v="45.43015873015873"/>
  </r>
  <r>
    <n v="137"/>
    <x v="1"/>
    <x v="3"/>
    <s v="V0018"/>
    <s v="V0018_p09"/>
    <x v="19"/>
    <n v="0"/>
    <n v="0"/>
    <n v="0"/>
    <n v="1"/>
    <n v="0"/>
    <s v="V0018_34"/>
    <n v="0"/>
    <n v="9"/>
    <n v="6"/>
    <n v="34.888888888888886"/>
    <n v="50.857142857142854"/>
    <n v="45.43015873015873"/>
  </r>
  <r>
    <n v="138"/>
    <x v="1"/>
    <x v="3"/>
    <s v="V0019"/>
    <s v="V0019_p01"/>
    <x v="14"/>
    <n v="0"/>
    <n v="0"/>
    <n v="1"/>
    <n v="1"/>
    <n v="0"/>
    <s v="V0019_49"/>
    <n v="1"/>
    <n v="7"/>
    <n v="5"/>
    <n v="50.857142857142854"/>
    <n v="50.857142857142854"/>
    <n v="45.43015873015873"/>
  </r>
  <r>
    <n v="139"/>
    <x v="1"/>
    <x v="3"/>
    <s v="V0019"/>
    <s v="V0019_p02"/>
    <x v="23"/>
    <n v="0"/>
    <n v="0"/>
    <n v="0"/>
    <n v="1"/>
    <n v="1"/>
    <s v="V0019_62"/>
    <n v="1"/>
    <n v="7"/>
    <n v="5"/>
    <n v="50.857142857142854"/>
    <n v="50.857142857142854"/>
    <n v="45.43015873015873"/>
  </r>
  <r>
    <n v="140"/>
    <x v="1"/>
    <x v="3"/>
    <s v="V0019"/>
    <s v="V0019_p03"/>
    <x v="16"/>
    <n v="0"/>
    <n v="0"/>
    <n v="0"/>
    <n v="1"/>
    <n v="0"/>
    <s v="V0019_46"/>
    <n v="1"/>
    <n v="7"/>
    <n v="5"/>
    <n v="50.857142857142854"/>
    <n v="50.857142857142854"/>
    <n v="45.43015873015873"/>
  </r>
  <r>
    <n v="141"/>
    <x v="1"/>
    <x v="3"/>
    <s v="V0019"/>
    <s v="V0019_p04"/>
    <x v="18"/>
    <n v="0"/>
    <n v="0"/>
    <n v="0"/>
    <n v="1"/>
    <n v="0"/>
    <s v="V0019_53"/>
    <n v="1"/>
    <n v="7"/>
    <n v="5"/>
    <n v="50.857142857142854"/>
    <n v="50.857142857142854"/>
    <n v="45.43015873015873"/>
  </r>
  <r>
    <n v="142"/>
    <x v="1"/>
    <x v="3"/>
    <s v="V0019"/>
    <s v="V0019_p05"/>
    <x v="16"/>
    <n v="0"/>
    <n v="0"/>
    <n v="0"/>
    <n v="1"/>
    <n v="0"/>
    <s v="V0019_46"/>
    <n v="0"/>
    <n v="7"/>
    <n v="5"/>
    <n v="50.857142857142854"/>
    <n v="50.857142857142854"/>
    <n v="45.43015873015873"/>
  </r>
  <r>
    <n v="143"/>
    <x v="1"/>
    <x v="3"/>
    <s v="V0019"/>
    <s v="V0019_p06"/>
    <x v="15"/>
    <n v="0"/>
    <n v="0"/>
    <n v="0"/>
    <n v="1"/>
    <n v="0"/>
    <s v="V0019_50"/>
    <n v="1"/>
    <n v="7"/>
    <n v="5"/>
    <n v="50.857142857142854"/>
    <n v="50.857142857142854"/>
    <n v="45.43015873015873"/>
  </r>
  <r>
    <n v="144"/>
    <x v="1"/>
    <x v="3"/>
    <s v="V0019"/>
    <s v="V0019_p07"/>
    <x v="15"/>
    <n v="0"/>
    <n v="0"/>
    <n v="0"/>
    <n v="1"/>
    <n v="0"/>
    <s v="V0019_50"/>
    <n v="0"/>
    <n v="7"/>
    <n v="5"/>
    <n v="50.857142857142854"/>
    <n v="50.857142857142854"/>
    <n v="45.43015873015873"/>
  </r>
  <r>
    <n v="145"/>
    <x v="1"/>
    <x v="3"/>
    <s v="V0020"/>
    <s v="V0020_p01"/>
    <x v="22"/>
    <n v="0"/>
    <n v="0"/>
    <n v="1"/>
    <n v="1"/>
    <n v="0"/>
    <s v="V0020_29"/>
    <n v="1"/>
    <n v="5"/>
    <n v="5"/>
    <n v="32.6"/>
    <n v="50.857142857142854"/>
    <n v="45.43015873015873"/>
  </r>
  <r>
    <n v="146"/>
    <x v="1"/>
    <x v="3"/>
    <s v="V0020"/>
    <s v="V0020_p02"/>
    <x v="19"/>
    <n v="0"/>
    <n v="0"/>
    <n v="0"/>
    <n v="1"/>
    <n v="0"/>
    <s v="V0020_34"/>
    <n v="1"/>
    <n v="5"/>
    <n v="5"/>
    <n v="32.6"/>
    <n v="50.857142857142854"/>
    <n v="45.43015873015873"/>
  </r>
  <r>
    <n v="147"/>
    <x v="1"/>
    <x v="3"/>
    <s v="V0020"/>
    <s v="V0020_p03"/>
    <x v="7"/>
    <n v="0"/>
    <n v="0"/>
    <n v="0"/>
    <n v="1"/>
    <n v="0"/>
    <s v="V0020_35"/>
    <n v="1"/>
    <n v="5"/>
    <n v="5"/>
    <n v="32.6"/>
    <n v="50.857142857142854"/>
    <n v="45.43015873015873"/>
  </r>
  <r>
    <n v="148"/>
    <x v="1"/>
    <x v="3"/>
    <s v="V0020"/>
    <s v="V0020_p04"/>
    <x v="24"/>
    <n v="0"/>
    <n v="0"/>
    <n v="0"/>
    <n v="1"/>
    <n v="1"/>
    <s v="V0020_33"/>
    <n v="1"/>
    <n v="5"/>
    <n v="5"/>
    <n v="32.6"/>
    <n v="50.857142857142854"/>
    <n v="45.43015873015873"/>
  </r>
  <r>
    <n v="149"/>
    <x v="1"/>
    <x v="3"/>
    <s v="V0020"/>
    <s v="V0020_p05"/>
    <x v="21"/>
    <n v="0"/>
    <n v="0"/>
    <n v="0"/>
    <n v="1"/>
    <n v="0"/>
    <s v="V0020_32"/>
    <n v="1"/>
    <n v="5"/>
    <n v="5"/>
    <n v="32.6"/>
    <n v="50.857142857142854"/>
    <n v="45.43015873015873"/>
  </r>
  <r>
    <n v="150"/>
    <x v="1"/>
    <x v="4"/>
    <s v="V0021"/>
    <s v="V0021_p01"/>
    <x v="20"/>
    <n v="0"/>
    <n v="1"/>
    <n v="1"/>
    <n v="1"/>
    <n v="0"/>
    <s v="V0021_38"/>
    <n v="1"/>
    <n v="5"/>
    <n v="4"/>
    <n v="39.200000000000003"/>
    <n v="57.333333333333336"/>
    <n v="45.43015873015873"/>
  </r>
  <r>
    <n v="151"/>
    <x v="1"/>
    <x v="4"/>
    <s v="V0021"/>
    <s v="V0021_p02"/>
    <x v="10"/>
    <n v="0"/>
    <n v="0"/>
    <n v="0"/>
    <n v="1"/>
    <n v="0"/>
    <s v="V0021_41"/>
    <n v="1"/>
    <n v="5"/>
    <n v="4"/>
    <n v="39.200000000000003"/>
    <n v="57.333333333333336"/>
    <n v="45.43015873015873"/>
  </r>
  <r>
    <n v="152"/>
    <x v="1"/>
    <x v="4"/>
    <s v="V0021"/>
    <s v="V0021_p03"/>
    <x v="25"/>
    <n v="0"/>
    <n v="0"/>
    <n v="0"/>
    <n v="1"/>
    <n v="1"/>
    <s v="V0021_37"/>
    <n v="1"/>
    <n v="5"/>
    <n v="4"/>
    <n v="39.200000000000003"/>
    <n v="57.333333333333336"/>
    <n v="45.43015873015873"/>
  </r>
  <r>
    <n v="153"/>
    <x v="1"/>
    <x v="4"/>
    <s v="V0021"/>
    <s v="V0021_p04"/>
    <x v="8"/>
    <n v="0"/>
    <n v="0"/>
    <n v="0"/>
    <n v="1"/>
    <n v="0"/>
    <s v="V0021_39"/>
    <n v="1"/>
    <n v="5"/>
    <n v="4"/>
    <n v="39.200000000000003"/>
    <n v="57.333333333333336"/>
    <n v="45.43015873015873"/>
  </r>
  <r>
    <n v="154"/>
    <x v="1"/>
    <x v="4"/>
    <s v="V0021"/>
    <s v="V0021_p05"/>
    <x v="10"/>
    <n v="0"/>
    <n v="0"/>
    <n v="0"/>
    <n v="1"/>
    <n v="0"/>
    <s v="V0021_41"/>
    <n v="0"/>
    <n v="5"/>
    <n v="4"/>
    <n v="39.200000000000003"/>
    <n v="57.333333333333336"/>
    <n v="45.43015873015873"/>
  </r>
  <r>
    <n v="155"/>
    <x v="1"/>
    <x v="4"/>
    <s v="V0022"/>
    <s v="V0022_p01"/>
    <x v="26"/>
    <n v="0"/>
    <n v="0"/>
    <n v="1"/>
    <n v="1"/>
    <n v="1"/>
    <s v="V0022_23"/>
    <n v="1"/>
    <n v="7"/>
    <n v="6"/>
    <n v="27.142857142857142"/>
    <n v="57.333333333333336"/>
    <n v="45.43015873015873"/>
  </r>
  <r>
    <n v="156"/>
    <x v="1"/>
    <x v="4"/>
    <s v="V0022"/>
    <s v="V0022_p02"/>
    <x v="27"/>
    <n v="0"/>
    <n v="0"/>
    <n v="0"/>
    <n v="1"/>
    <n v="1"/>
    <s v="V0022_28"/>
    <n v="1"/>
    <n v="7"/>
    <n v="6"/>
    <n v="27.142857142857142"/>
    <n v="57.333333333333336"/>
    <n v="45.43015873015873"/>
  </r>
  <r>
    <n v="157"/>
    <x v="1"/>
    <x v="4"/>
    <s v="V0022"/>
    <s v="V0022_p03"/>
    <x v="27"/>
    <n v="0"/>
    <n v="0"/>
    <n v="0"/>
    <n v="1"/>
    <n v="0"/>
    <s v="V0022_28"/>
    <n v="0"/>
    <n v="7"/>
    <n v="6"/>
    <n v="27.142857142857142"/>
    <n v="57.333333333333336"/>
    <n v="45.43015873015873"/>
  </r>
  <r>
    <n v="158"/>
    <x v="1"/>
    <x v="4"/>
    <s v="V0022"/>
    <s v="V0022_p04"/>
    <x v="22"/>
    <n v="0"/>
    <n v="0"/>
    <n v="0"/>
    <n v="1"/>
    <n v="0"/>
    <s v="V0022_29"/>
    <n v="1"/>
    <n v="7"/>
    <n v="6"/>
    <n v="27.142857142857142"/>
    <n v="57.333333333333336"/>
    <n v="45.43015873015873"/>
  </r>
  <r>
    <n v="159"/>
    <x v="1"/>
    <x v="4"/>
    <s v="V0022"/>
    <s v="V0022_p05"/>
    <x v="28"/>
    <n v="0"/>
    <n v="0"/>
    <n v="0"/>
    <n v="1"/>
    <n v="1"/>
    <s v="V0022_31"/>
    <n v="1"/>
    <n v="7"/>
    <n v="6"/>
    <n v="27.142857142857142"/>
    <n v="57.333333333333336"/>
    <n v="45.43015873015873"/>
  </r>
  <r>
    <n v="160"/>
    <x v="1"/>
    <x v="4"/>
    <s v="V0022"/>
    <s v="V0022_p06"/>
    <x v="29"/>
    <n v="0"/>
    <n v="0"/>
    <n v="0"/>
    <n v="1"/>
    <n v="1"/>
    <s v="V0022_24"/>
    <n v="1"/>
    <n v="7"/>
    <n v="6"/>
    <n v="27.142857142857142"/>
    <n v="57.333333333333336"/>
    <n v="45.43015873015873"/>
  </r>
  <r>
    <n v="161"/>
    <x v="1"/>
    <x v="4"/>
    <s v="V0022"/>
    <s v="V0022_p07"/>
    <x v="30"/>
    <n v="0"/>
    <n v="0"/>
    <n v="0"/>
    <n v="1"/>
    <n v="1"/>
    <s v="V0022_27"/>
    <n v="1"/>
    <n v="7"/>
    <n v="6"/>
    <n v="27.142857142857142"/>
    <n v="57.333333333333336"/>
    <n v="45.43015873015873"/>
  </r>
  <r>
    <n v="162"/>
    <x v="1"/>
    <x v="4"/>
    <s v="V0023"/>
    <s v="V0023_p01"/>
    <x v="16"/>
    <n v="0"/>
    <n v="0"/>
    <n v="1"/>
    <n v="1"/>
    <n v="0"/>
    <s v="V0023_46"/>
    <n v="1"/>
    <n v="10"/>
    <n v="6"/>
    <n v="43.9"/>
    <n v="57.333333333333336"/>
    <n v="45.43015873015873"/>
  </r>
  <r>
    <n v="163"/>
    <x v="1"/>
    <x v="4"/>
    <s v="V0023"/>
    <s v="V0023_p02"/>
    <x v="31"/>
    <n v="0"/>
    <n v="0"/>
    <n v="0"/>
    <n v="1"/>
    <n v="1"/>
    <s v="V0023_44"/>
    <n v="1"/>
    <n v="10"/>
    <n v="6"/>
    <n v="43.9"/>
    <n v="57.333333333333336"/>
    <n v="45.43015873015873"/>
  </r>
  <r>
    <n v="164"/>
    <x v="1"/>
    <x v="4"/>
    <s v="V0023"/>
    <s v="V0023_p03"/>
    <x v="31"/>
    <n v="0"/>
    <n v="0"/>
    <n v="0"/>
    <n v="1"/>
    <n v="0"/>
    <s v="V0023_44"/>
    <n v="0"/>
    <n v="10"/>
    <n v="6"/>
    <n v="43.9"/>
    <n v="57.333333333333336"/>
    <n v="45.43015873015873"/>
  </r>
  <r>
    <n v="165"/>
    <x v="1"/>
    <x v="4"/>
    <s v="V0023"/>
    <s v="V0023_p04"/>
    <x v="32"/>
    <n v="0"/>
    <n v="0"/>
    <n v="0"/>
    <n v="1"/>
    <n v="1"/>
    <s v="V0023_45"/>
    <n v="1"/>
    <n v="10"/>
    <n v="6"/>
    <n v="43.9"/>
    <n v="57.333333333333336"/>
    <n v="45.43015873015873"/>
  </r>
  <r>
    <n v="166"/>
    <x v="1"/>
    <x v="4"/>
    <s v="V0023"/>
    <s v="V0023_p05"/>
    <x v="17"/>
    <n v="0"/>
    <n v="0"/>
    <n v="0"/>
    <n v="1"/>
    <n v="0"/>
    <s v="V0023_40"/>
    <n v="1"/>
    <n v="10"/>
    <n v="6"/>
    <n v="43.9"/>
    <n v="57.333333333333336"/>
    <n v="45.43015873015873"/>
  </r>
  <r>
    <n v="167"/>
    <x v="1"/>
    <x v="4"/>
    <s v="V0023"/>
    <s v="V0023_p06"/>
    <x v="16"/>
    <n v="0"/>
    <n v="0"/>
    <n v="0"/>
    <n v="1"/>
    <n v="0"/>
    <s v="V0023_46"/>
    <n v="0"/>
    <n v="10"/>
    <n v="6"/>
    <n v="43.9"/>
    <n v="57.333333333333336"/>
    <n v="45.43015873015873"/>
  </r>
  <r>
    <n v="168"/>
    <x v="1"/>
    <x v="4"/>
    <s v="V0023"/>
    <s v="V0023_p07"/>
    <x v="16"/>
    <n v="0"/>
    <n v="0"/>
    <n v="0"/>
    <n v="1"/>
    <n v="0"/>
    <s v="V0023_46"/>
    <n v="0"/>
    <n v="10"/>
    <n v="6"/>
    <n v="43.9"/>
    <n v="57.333333333333336"/>
    <n v="45.43015873015873"/>
  </r>
  <r>
    <n v="169"/>
    <x v="1"/>
    <x v="4"/>
    <s v="V0023"/>
    <s v="V0023_p08"/>
    <x v="33"/>
    <n v="0"/>
    <n v="0"/>
    <n v="0"/>
    <n v="1"/>
    <n v="1"/>
    <s v="V0023_43"/>
    <n v="1"/>
    <n v="10"/>
    <n v="6"/>
    <n v="43.9"/>
    <n v="57.333333333333336"/>
    <n v="45.43015873015873"/>
  </r>
  <r>
    <n v="170"/>
    <x v="1"/>
    <x v="4"/>
    <s v="V0023"/>
    <s v="V0023_p09"/>
    <x v="33"/>
    <n v="0"/>
    <n v="0"/>
    <n v="0"/>
    <n v="1"/>
    <n v="0"/>
    <s v="V0023_43"/>
    <n v="0"/>
    <n v="10"/>
    <n v="6"/>
    <n v="43.9"/>
    <n v="57.333333333333336"/>
    <n v="45.43015873015873"/>
  </r>
  <r>
    <n v="171"/>
    <x v="1"/>
    <x v="4"/>
    <s v="V0023"/>
    <s v="V0023_p10"/>
    <x v="12"/>
    <n v="0"/>
    <n v="0"/>
    <n v="0"/>
    <n v="1"/>
    <n v="0"/>
    <s v="V0023_42"/>
    <n v="1"/>
    <n v="10"/>
    <n v="6"/>
    <n v="43.9"/>
    <n v="57.333333333333336"/>
    <n v="45.43015873015873"/>
  </r>
  <r>
    <n v="172"/>
    <x v="1"/>
    <x v="4"/>
    <s v="V0024"/>
    <s v="V0024_p01"/>
    <x v="6"/>
    <n v="0"/>
    <n v="0"/>
    <n v="0"/>
    <n v="0"/>
    <n v="0"/>
    <s v="V0024_"/>
    <n v="0"/>
    <n v="3"/>
    <n v="3"/>
    <n v="57.333333333333336"/>
    <n v="57.333333333333336"/>
    <n v="45.43015873015873"/>
  </r>
  <r>
    <n v="173"/>
    <x v="1"/>
    <x v="4"/>
    <s v="V0024"/>
    <s v="V0024_p02"/>
    <x v="34"/>
    <n v="0"/>
    <n v="0"/>
    <n v="0"/>
    <n v="1"/>
    <n v="1"/>
    <s v="V0024_64"/>
    <n v="1"/>
    <n v="3"/>
    <n v="3"/>
    <n v="57.333333333333336"/>
    <n v="57.333333333333336"/>
    <n v="45.43015873015873"/>
  </r>
  <r>
    <n v="174"/>
    <x v="1"/>
    <x v="4"/>
    <s v="V0024"/>
    <s v="V0024_p03"/>
    <x v="35"/>
    <n v="0"/>
    <n v="0"/>
    <n v="0"/>
    <n v="1"/>
    <n v="1"/>
    <s v="V0024_56"/>
    <n v="1"/>
    <n v="3"/>
    <n v="3"/>
    <n v="57.333333333333336"/>
    <n v="57.333333333333336"/>
    <n v="45.43015873015873"/>
  </r>
  <r>
    <n v="175"/>
    <x v="1"/>
    <x v="4"/>
    <s v="V0024"/>
    <s v="V0024_p04"/>
    <x v="36"/>
    <n v="0"/>
    <n v="0"/>
    <n v="0"/>
    <n v="1"/>
    <n v="1"/>
    <s v="V0024_52"/>
    <n v="1"/>
    <n v="3"/>
    <n v="3"/>
    <n v="57.333333333333336"/>
    <n v="57.333333333333336"/>
    <n v="45.43015873015873"/>
  </r>
  <r>
    <n v="176"/>
    <x v="1"/>
    <x v="4"/>
    <s v="V0024"/>
    <s v="V0024_p05"/>
    <x v="6"/>
    <n v="0"/>
    <n v="0"/>
    <n v="0"/>
    <n v="0"/>
    <n v="0"/>
    <s v="V0024_"/>
    <n v="0"/>
    <n v="3"/>
    <n v="3"/>
    <n v="57.333333333333336"/>
    <n v="57.333333333333336"/>
    <n v="45.43015873015873"/>
  </r>
  <r>
    <n v="177"/>
    <x v="1"/>
    <x v="4"/>
    <s v="V0025"/>
    <s v="V0025_p01"/>
    <x v="29"/>
    <n v="0"/>
    <n v="0"/>
    <n v="1"/>
    <n v="1"/>
    <n v="0"/>
    <s v="V0025_24"/>
    <n v="1"/>
    <n v="9"/>
    <n v="8"/>
    <n v="20.444444444444443"/>
    <n v="57.333333333333336"/>
    <n v="45.43015873015873"/>
  </r>
  <r>
    <n v="178"/>
    <x v="1"/>
    <x v="4"/>
    <s v="V0025"/>
    <s v="V0025_p02"/>
    <x v="37"/>
    <n v="0"/>
    <n v="0"/>
    <n v="0"/>
    <n v="1"/>
    <n v="1"/>
    <s v="V0025_18"/>
    <n v="1"/>
    <n v="9"/>
    <n v="8"/>
    <n v="20.444444444444443"/>
    <n v="57.333333333333336"/>
    <n v="45.43015873015873"/>
  </r>
  <r>
    <n v="179"/>
    <x v="1"/>
    <x v="4"/>
    <s v="V0025"/>
    <s v="V0025_p03"/>
    <x v="38"/>
    <n v="0"/>
    <n v="0"/>
    <n v="0"/>
    <n v="1"/>
    <n v="1"/>
    <s v="V0025_22"/>
    <n v="1"/>
    <n v="9"/>
    <n v="8"/>
    <n v="20.444444444444443"/>
    <n v="57.333333333333336"/>
    <n v="45.43015873015873"/>
  </r>
  <r>
    <n v="180"/>
    <x v="1"/>
    <x v="4"/>
    <s v="V0025"/>
    <s v="V0025_p04"/>
    <x v="39"/>
    <n v="0"/>
    <n v="0"/>
    <n v="0"/>
    <n v="1"/>
    <n v="1"/>
    <s v="V0025_21"/>
    <n v="1"/>
    <n v="9"/>
    <n v="8"/>
    <n v="20.444444444444443"/>
    <n v="57.333333333333336"/>
    <n v="45.43015873015873"/>
  </r>
  <r>
    <n v="181"/>
    <x v="1"/>
    <x v="4"/>
    <s v="V0025"/>
    <s v="V0025_p05"/>
    <x v="40"/>
    <n v="0"/>
    <n v="0"/>
    <n v="0"/>
    <n v="1"/>
    <n v="1"/>
    <s v="V0025_19"/>
    <n v="1"/>
    <n v="9"/>
    <n v="8"/>
    <n v="20.444444444444443"/>
    <n v="57.333333333333336"/>
    <n v="45.43015873015873"/>
  </r>
  <r>
    <n v="182"/>
    <x v="1"/>
    <x v="4"/>
    <s v="V0025"/>
    <s v="V0025_p06"/>
    <x v="41"/>
    <n v="0"/>
    <n v="0"/>
    <n v="0"/>
    <n v="1"/>
    <n v="1"/>
    <s v="V0025_20"/>
    <n v="1"/>
    <n v="9"/>
    <n v="8"/>
    <n v="20.444444444444443"/>
    <n v="57.333333333333336"/>
    <n v="45.43015873015873"/>
  </r>
  <r>
    <n v="183"/>
    <x v="1"/>
    <x v="4"/>
    <s v="V0025"/>
    <s v="V0025_p07"/>
    <x v="26"/>
    <n v="0"/>
    <n v="0"/>
    <n v="0"/>
    <n v="1"/>
    <n v="0"/>
    <s v="V0025_23"/>
    <n v="1"/>
    <n v="9"/>
    <n v="8"/>
    <n v="20.444444444444443"/>
    <n v="57.333333333333336"/>
    <n v="45.43015873015873"/>
  </r>
  <r>
    <n v="184"/>
    <x v="1"/>
    <x v="4"/>
    <s v="V0025"/>
    <s v="V0025_p08"/>
    <x v="39"/>
    <n v="0"/>
    <n v="0"/>
    <n v="0"/>
    <n v="1"/>
    <n v="0"/>
    <s v="V0025_21"/>
    <n v="0"/>
    <n v="9"/>
    <n v="8"/>
    <n v="20.444444444444443"/>
    <n v="57.333333333333336"/>
    <n v="45.43015873015873"/>
  </r>
  <r>
    <n v="185"/>
    <x v="1"/>
    <x v="4"/>
    <s v="V0025"/>
    <s v="V0025_p09"/>
    <x v="42"/>
    <n v="0"/>
    <n v="0"/>
    <n v="0"/>
    <n v="1"/>
    <n v="1"/>
    <s v="V0025_16"/>
    <n v="1"/>
    <n v="9"/>
    <n v="8"/>
    <n v="20.444444444444443"/>
    <n v="57.333333333333336"/>
    <n v="45.43015873015873"/>
  </r>
  <r>
    <n v="186"/>
    <x v="1"/>
    <x v="5"/>
    <s v="V0026"/>
    <s v="V0026_p01"/>
    <x v="43"/>
    <n v="0"/>
    <n v="1"/>
    <n v="1"/>
    <n v="1"/>
    <n v="1"/>
    <s v="V0026_12"/>
    <n v="1"/>
    <n v="6"/>
    <n v="3"/>
    <n v="10.833333333333334"/>
    <n v="28.1"/>
    <n v="45.43015873015873"/>
  </r>
  <r>
    <n v="187"/>
    <x v="1"/>
    <x v="5"/>
    <s v="V0026"/>
    <s v="V0026_p02"/>
    <x v="44"/>
    <n v="0"/>
    <n v="0"/>
    <n v="0"/>
    <n v="1"/>
    <n v="1"/>
    <s v="V0026_11"/>
    <n v="1"/>
    <n v="6"/>
    <n v="3"/>
    <n v="10.833333333333334"/>
    <n v="28.1"/>
    <n v="45.43015873015873"/>
  </r>
  <r>
    <n v="188"/>
    <x v="1"/>
    <x v="5"/>
    <s v="V0026"/>
    <s v="V0026_p03"/>
    <x v="45"/>
    <n v="0"/>
    <n v="0"/>
    <n v="0"/>
    <n v="1"/>
    <n v="1"/>
    <s v="V0026_9"/>
    <n v="1"/>
    <n v="6"/>
    <n v="3"/>
    <n v="10.833333333333334"/>
    <n v="28.1"/>
    <n v="45.43015873015873"/>
  </r>
  <r>
    <n v="189"/>
    <x v="1"/>
    <x v="5"/>
    <s v="V0026"/>
    <s v="V0026_p04"/>
    <x v="44"/>
    <n v="0"/>
    <n v="0"/>
    <n v="0"/>
    <n v="1"/>
    <n v="0"/>
    <s v="V0026_11"/>
    <n v="0"/>
    <n v="6"/>
    <n v="3"/>
    <n v="10.833333333333334"/>
    <n v="28.1"/>
    <n v="45.43015873015873"/>
  </r>
  <r>
    <n v="190"/>
    <x v="1"/>
    <x v="5"/>
    <s v="V0026"/>
    <s v="V0026_p05"/>
    <x v="44"/>
    <n v="0"/>
    <n v="0"/>
    <n v="0"/>
    <n v="1"/>
    <n v="0"/>
    <s v="V0026_11"/>
    <n v="0"/>
    <n v="6"/>
    <n v="3"/>
    <n v="10.833333333333334"/>
    <n v="28.1"/>
    <n v="45.43015873015873"/>
  </r>
  <r>
    <n v="191"/>
    <x v="1"/>
    <x v="5"/>
    <s v="V0026"/>
    <s v="V0026_p06"/>
    <x v="44"/>
    <n v="0"/>
    <n v="0"/>
    <n v="0"/>
    <n v="1"/>
    <n v="0"/>
    <s v="V0026_11"/>
    <n v="0"/>
    <n v="6"/>
    <n v="3"/>
    <n v="10.833333333333334"/>
    <n v="28.1"/>
    <n v="45.43015873015873"/>
  </r>
  <r>
    <n v="192"/>
    <x v="1"/>
    <x v="5"/>
    <s v="V0027"/>
    <s v="V0027_p01"/>
    <x v="46"/>
    <n v="0"/>
    <n v="0"/>
    <n v="1"/>
    <n v="1"/>
    <n v="1"/>
    <s v="V0027_17"/>
    <n v="1"/>
    <n v="6"/>
    <n v="4"/>
    <n v="17.5"/>
    <n v="28.1"/>
    <n v="45.43015873015873"/>
  </r>
  <r>
    <n v="193"/>
    <x v="1"/>
    <x v="5"/>
    <s v="V0027"/>
    <s v="V0027_p02"/>
    <x v="40"/>
    <n v="0"/>
    <n v="0"/>
    <n v="0"/>
    <n v="1"/>
    <n v="0"/>
    <s v="V0027_19"/>
    <n v="1"/>
    <n v="6"/>
    <n v="4"/>
    <n v="17.5"/>
    <n v="28.1"/>
    <n v="45.43015873015873"/>
  </r>
  <r>
    <n v="194"/>
    <x v="1"/>
    <x v="5"/>
    <s v="V0027"/>
    <s v="V0027_p03"/>
    <x v="46"/>
    <n v="0"/>
    <n v="0"/>
    <n v="0"/>
    <n v="1"/>
    <n v="0"/>
    <s v="V0027_17"/>
    <n v="0"/>
    <n v="6"/>
    <n v="4"/>
    <n v="17.5"/>
    <n v="28.1"/>
    <n v="45.43015873015873"/>
  </r>
  <r>
    <n v="195"/>
    <x v="1"/>
    <x v="5"/>
    <s v="V0027"/>
    <s v="V0027_p04"/>
    <x v="37"/>
    <n v="0"/>
    <n v="0"/>
    <n v="0"/>
    <n v="1"/>
    <n v="0"/>
    <s v="V0027_18"/>
    <n v="1"/>
    <n v="6"/>
    <n v="4"/>
    <n v="17.5"/>
    <n v="28.1"/>
    <n v="45.43015873015873"/>
  </r>
  <r>
    <n v="196"/>
    <x v="1"/>
    <x v="5"/>
    <s v="V0027"/>
    <s v="V0027_p05"/>
    <x v="47"/>
    <n v="0"/>
    <n v="0"/>
    <n v="0"/>
    <n v="1"/>
    <n v="1"/>
    <s v="V0027_15"/>
    <n v="1"/>
    <n v="6"/>
    <n v="4"/>
    <n v="17.5"/>
    <n v="28.1"/>
    <n v="45.43015873015873"/>
  </r>
  <r>
    <n v="197"/>
    <x v="1"/>
    <x v="5"/>
    <s v="V0027"/>
    <s v="V0027_p06"/>
    <x v="40"/>
    <n v="0"/>
    <n v="0"/>
    <n v="0"/>
    <n v="1"/>
    <n v="0"/>
    <s v="V0027_19"/>
    <n v="0"/>
    <n v="6"/>
    <n v="4"/>
    <n v="17.5"/>
    <n v="28.1"/>
    <n v="45.43015873015873"/>
  </r>
  <r>
    <n v="198"/>
    <x v="1"/>
    <x v="5"/>
    <s v="V0028"/>
    <s v="V0028_p01"/>
    <x v="40"/>
    <n v="0"/>
    <n v="0"/>
    <n v="1"/>
    <n v="1"/>
    <n v="0"/>
    <s v="V0028_19"/>
    <n v="1"/>
    <n v="9"/>
    <n v="5"/>
    <n v="16"/>
    <n v="28.1"/>
    <n v="45.43015873015873"/>
  </r>
  <r>
    <n v="199"/>
    <x v="1"/>
    <x v="5"/>
    <s v="V0028"/>
    <s v="V0028_p02"/>
    <x v="46"/>
    <n v="0"/>
    <n v="0"/>
    <n v="0"/>
    <n v="1"/>
    <n v="0"/>
    <s v="V0028_17"/>
    <n v="1"/>
    <n v="9"/>
    <n v="5"/>
    <n v="16"/>
    <n v="28.1"/>
    <n v="45.43015873015873"/>
  </r>
  <r>
    <n v="200"/>
    <x v="1"/>
    <x v="5"/>
    <s v="V0028"/>
    <s v="V0028_p03"/>
    <x v="46"/>
    <n v="0"/>
    <n v="0"/>
    <n v="0"/>
    <n v="1"/>
    <n v="0"/>
    <s v="V0028_17"/>
    <n v="0"/>
    <n v="9"/>
    <n v="5"/>
    <n v="16"/>
    <n v="28.1"/>
    <n v="45.43015873015873"/>
  </r>
  <r>
    <n v="201"/>
    <x v="1"/>
    <x v="5"/>
    <s v="V0028"/>
    <s v="V0028_p04"/>
    <x v="48"/>
    <n v="0"/>
    <n v="0"/>
    <n v="0"/>
    <n v="1"/>
    <n v="1"/>
    <s v="V0028_14"/>
    <n v="1"/>
    <n v="9"/>
    <n v="5"/>
    <n v="16"/>
    <n v="28.1"/>
    <n v="45.43015873015873"/>
  </r>
  <r>
    <n v="202"/>
    <x v="1"/>
    <x v="5"/>
    <s v="V0028"/>
    <s v="V0028_p05"/>
    <x v="47"/>
    <n v="0"/>
    <n v="0"/>
    <n v="0"/>
    <n v="1"/>
    <n v="0"/>
    <s v="V0028_15"/>
    <n v="1"/>
    <n v="9"/>
    <n v="5"/>
    <n v="16"/>
    <n v="28.1"/>
    <n v="45.43015873015873"/>
  </r>
  <r>
    <n v="203"/>
    <x v="1"/>
    <x v="5"/>
    <s v="V0028"/>
    <s v="V0028_p06"/>
    <x v="46"/>
    <n v="0"/>
    <n v="0"/>
    <n v="0"/>
    <n v="1"/>
    <n v="0"/>
    <s v="V0028_17"/>
    <n v="0"/>
    <n v="9"/>
    <n v="5"/>
    <n v="16"/>
    <n v="28.1"/>
    <n v="45.43015873015873"/>
  </r>
  <r>
    <n v="204"/>
    <x v="1"/>
    <x v="5"/>
    <s v="V0028"/>
    <s v="V0028_p07"/>
    <x v="49"/>
    <n v="0"/>
    <n v="0"/>
    <n v="0"/>
    <n v="1"/>
    <n v="1"/>
    <s v="V0028_13"/>
    <n v="1"/>
    <n v="9"/>
    <n v="5"/>
    <n v="16"/>
    <n v="28.1"/>
    <n v="45.43015873015873"/>
  </r>
  <r>
    <n v="205"/>
    <x v="1"/>
    <x v="5"/>
    <s v="V0028"/>
    <s v="V0028_p08"/>
    <x v="47"/>
    <n v="0"/>
    <n v="0"/>
    <n v="0"/>
    <n v="1"/>
    <n v="0"/>
    <s v="V0028_15"/>
    <n v="0"/>
    <n v="9"/>
    <n v="5"/>
    <n v="16"/>
    <n v="28.1"/>
    <n v="45.43015873015873"/>
  </r>
  <r>
    <n v="206"/>
    <x v="1"/>
    <x v="5"/>
    <s v="V0028"/>
    <s v="V0028_p09"/>
    <x v="46"/>
    <n v="0"/>
    <n v="0"/>
    <n v="0"/>
    <n v="1"/>
    <n v="0"/>
    <s v="V0028_17"/>
    <n v="0"/>
    <n v="9"/>
    <n v="5"/>
    <n v="16"/>
    <n v="28.1"/>
    <n v="45.43015873015873"/>
  </r>
  <r>
    <n v="207"/>
    <x v="1"/>
    <x v="5"/>
    <s v="V0029"/>
    <s v="V0029_p01"/>
    <x v="49"/>
    <n v="0"/>
    <n v="0"/>
    <n v="1"/>
    <n v="1"/>
    <n v="0"/>
    <s v="V0029_13"/>
    <n v="1"/>
    <n v="7"/>
    <n v="6"/>
    <n v="15.285714285714286"/>
    <n v="28.1"/>
    <n v="45.43015873015873"/>
  </r>
  <r>
    <n v="208"/>
    <x v="1"/>
    <x v="5"/>
    <s v="V0029"/>
    <s v="V0029_p02"/>
    <x v="43"/>
    <n v="0"/>
    <n v="0"/>
    <n v="0"/>
    <n v="1"/>
    <n v="0"/>
    <s v="V0029_12"/>
    <n v="1"/>
    <n v="7"/>
    <n v="6"/>
    <n v="15.285714285714286"/>
    <n v="28.1"/>
    <n v="45.43015873015873"/>
  </r>
  <r>
    <n v="209"/>
    <x v="1"/>
    <x v="5"/>
    <s v="V0029"/>
    <s v="V0029_p03"/>
    <x v="37"/>
    <n v="0"/>
    <n v="0"/>
    <n v="0"/>
    <n v="1"/>
    <n v="0"/>
    <s v="V0029_18"/>
    <n v="1"/>
    <n v="7"/>
    <n v="6"/>
    <n v="15.285714285714286"/>
    <n v="28.1"/>
    <n v="45.43015873015873"/>
  </r>
  <r>
    <n v="210"/>
    <x v="1"/>
    <x v="5"/>
    <s v="V0029"/>
    <s v="V0029_p04"/>
    <x v="42"/>
    <n v="0"/>
    <n v="0"/>
    <n v="0"/>
    <n v="1"/>
    <n v="0"/>
    <s v="V0029_16"/>
    <n v="1"/>
    <n v="7"/>
    <n v="6"/>
    <n v="15.285714285714286"/>
    <n v="28.1"/>
    <n v="45.43015873015873"/>
  </r>
  <r>
    <n v="211"/>
    <x v="1"/>
    <x v="5"/>
    <s v="V0029"/>
    <s v="V0029_p05"/>
    <x v="48"/>
    <n v="0"/>
    <n v="0"/>
    <n v="0"/>
    <n v="1"/>
    <n v="0"/>
    <s v="V0029_14"/>
    <n v="1"/>
    <n v="7"/>
    <n v="6"/>
    <n v="15.285714285714286"/>
    <n v="28.1"/>
    <n v="45.43015873015873"/>
  </r>
  <r>
    <n v="212"/>
    <x v="1"/>
    <x v="5"/>
    <s v="V0029"/>
    <s v="V0029_p06"/>
    <x v="46"/>
    <n v="0"/>
    <n v="0"/>
    <n v="0"/>
    <n v="1"/>
    <n v="0"/>
    <s v="V0029_17"/>
    <n v="1"/>
    <n v="7"/>
    <n v="6"/>
    <n v="15.285714285714286"/>
    <n v="28.1"/>
    <n v="45.43015873015873"/>
  </r>
  <r>
    <n v="213"/>
    <x v="1"/>
    <x v="5"/>
    <s v="V0029"/>
    <s v="V0029_p07"/>
    <x v="46"/>
    <n v="0"/>
    <n v="0"/>
    <n v="0"/>
    <n v="1"/>
    <n v="0"/>
    <s v="V0029_17"/>
    <n v="0"/>
    <n v="7"/>
    <n v="6"/>
    <n v="15.285714285714286"/>
    <n v="28.1"/>
    <n v="45.43015873015873"/>
  </r>
  <r>
    <n v="214"/>
    <x v="1"/>
    <x v="5"/>
    <s v="V0030"/>
    <s v="V0030_p01"/>
    <x v="27"/>
    <n v="0"/>
    <n v="0"/>
    <n v="1"/>
    <n v="1"/>
    <n v="0"/>
    <s v="V0030_28"/>
    <n v="1"/>
    <n v="10"/>
    <n v="6"/>
    <n v="28.1"/>
    <n v="28.1"/>
    <n v="45.43015873015873"/>
  </r>
  <r>
    <n v="215"/>
    <x v="1"/>
    <x v="5"/>
    <s v="V0030"/>
    <s v="V0030_p02"/>
    <x v="22"/>
    <n v="0"/>
    <n v="0"/>
    <n v="0"/>
    <n v="1"/>
    <n v="0"/>
    <s v="V0030_29"/>
    <n v="1"/>
    <n v="10"/>
    <n v="6"/>
    <n v="28.1"/>
    <n v="28.1"/>
    <n v="45.43015873015873"/>
  </r>
  <r>
    <n v="216"/>
    <x v="1"/>
    <x v="5"/>
    <s v="V0030"/>
    <s v="V0030_p03"/>
    <x v="30"/>
    <n v="0"/>
    <n v="0"/>
    <n v="0"/>
    <n v="1"/>
    <n v="0"/>
    <s v="V0030_27"/>
    <n v="1"/>
    <n v="10"/>
    <n v="6"/>
    <n v="28.1"/>
    <n v="28.1"/>
    <n v="45.43015873015873"/>
  </r>
  <r>
    <n v="217"/>
    <x v="1"/>
    <x v="5"/>
    <s v="V0030"/>
    <s v="V0030_p04"/>
    <x v="30"/>
    <n v="0"/>
    <n v="0"/>
    <n v="0"/>
    <n v="1"/>
    <n v="0"/>
    <s v="V0030_27"/>
    <n v="0"/>
    <n v="10"/>
    <n v="6"/>
    <n v="28.1"/>
    <n v="28.1"/>
    <n v="45.43015873015873"/>
  </r>
  <r>
    <n v="218"/>
    <x v="1"/>
    <x v="5"/>
    <s v="V0030"/>
    <s v="V0030_p05"/>
    <x v="22"/>
    <n v="0"/>
    <n v="0"/>
    <n v="0"/>
    <n v="1"/>
    <n v="0"/>
    <s v="V0030_29"/>
    <n v="0"/>
    <n v="10"/>
    <n v="6"/>
    <n v="28.1"/>
    <n v="28.1"/>
    <n v="45.43015873015873"/>
  </r>
  <r>
    <n v="219"/>
    <x v="1"/>
    <x v="5"/>
    <s v="V0030"/>
    <s v="V0030_p06"/>
    <x v="50"/>
    <n v="0"/>
    <n v="0"/>
    <n v="0"/>
    <n v="1"/>
    <n v="1"/>
    <s v="V0030_25"/>
    <n v="1"/>
    <n v="10"/>
    <n v="6"/>
    <n v="28.1"/>
    <n v="28.1"/>
    <n v="45.43015873015873"/>
  </r>
  <r>
    <n v="220"/>
    <x v="1"/>
    <x v="5"/>
    <s v="V0030"/>
    <s v="V0030_p07"/>
    <x v="30"/>
    <n v="0"/>
    <n v="0"/>
    <n v="0"/>
    <n v="1"/>
    <n v="0"/>
    <s v="V0030_27"/>
    <n v="0"/>
    <n v="10"/>
    <n v="6"/>
    <n v="28.1"/>
    <n v="28.1"/>
    <n v="45.43015873015873"/>
  </r>
  <r>
    <n v="221"/>
    <x v="1"/>
    <x v="5"/>
    <s v="V0030"/>
    <s v="V0030_p08"/>
    <x v="51"/>
    <n v="0"/>
    <n v="0"/>
    <n v="0"/>
    <n v="1"/>
    <n v="1"/>
    <s v="V0030_26"/>
    <n v="1"/>
    <n v="10"/>
    <n v="6"/>
    <n v="28.1"/>
    <n v="28.1"/>
    <n v="45.43015873015873"/>
  </r>
  <r>
    <n v="222"/>
    <x v="1"/>
    <x v="5"/>
    <s v="V0030"/>
    <s v="V0030_p09"/>
    <x v="27"/>
    <n v="0"/>
    <n v="0"/>
    <n v="0"/>
    <n v="1"/>
    <n v="0"/>
    <s v="V0030_28"/>
    <n v="0"/>
    <n v="10"/>
    <n v="6"/>
    <n v="28.1"/>
    <n v="28.1"/>
    <n v="45.43015873015873"/>
  </r>
  <r>
    <n v="223"/>
    <x v="1"/>
    <x v="5"/>
    <s v="V0030"/>
    <s v="V0030_p10"/>
    <x v="7"/>
    <n v="0"/>
    <n v="0"/>
    <n v="0"/>
    <n v="1"/>
    <n v="0"/>
    <s v="V0030_35"/>
    <n v="1"/>
    <n v="10"/>
    <n v="6"/>
    <n v="28.1"/>
    <n v="28.1"/>
    <n v="45.43015873015873"/>
  </r>
  <r>
    <n v="224"/>
    <x v="2"/>
    <x v="6"/>
    <s v="V0031"/>
    <s v="V0031_p01"/>
    <x v="36"/>
    <n v="1"/>
    <n v="1"/>
    <n v="1"/>
    <n v="1"/>
    <n v="0"/>
    <s v="V0031_52"/>
    <n v="1"/>
    <n v="7"/>
    <n v="6"/>
    <n v="52.571428571428569"/>
    <n v="52.571428571428569"/>
    <n v="27.157142857142855"/>
  </r>
  <r>
    <n v="225"/>
    <x v="2"/>
    <x v="6"/>
    <s v="V0031"/>
    <s v="V0031_p02"/>
    <x v="23"/>
    <n v="0"/>
    <n v="0"/>
    <n v="0"/>
    <n v="1"/>
    <n v="0"/>
    <s v="V0031_62"/>
    <n v="1"/>
    <n v="7"/>
    <n v="6"/>
    <n v="52.571428571428569"/>
    <n v="52.571428571428569"/>
    <n v="27.157142857142855"/>
  </r>
  <r>
    <n v="226"/>
    <x v="2"/>
    <x v="6"/>
    <s v="V0031"/>
    <s v="V0031_p03"/>
    <x v="9"/>
    <n v="0"/>
    <n v="0"/>
    <n v="0"/>
    <n v="1"/>
    <n v="0"/>
    <s v="V0031_47"/>
    <n v="1"/>
    <n v="7"/>
    <n v="6"/>
    <n v="52.571428571428569"/>
    <n v="52.571428571428569"/>
    <n v="27.157142857142855"/>
  </r>
  <r>
    <n v="227"/>
    <x v="2"/>
    <x v="6"/>
    <s v="V0031"/>
    <s v="V0031_p04"/>
    <x v="6"/>
    <n v="0"/>
    <n v="0"/>
    <n v="0"/>
    <n v="0"/>
    <n v="0"/>
    <s v="V0031_"/>
    <n v="0"/>
    <n v="7"/>
    <n v="6"/>
    <n v="52.571428571428569"/>
    <n v="52.571428571428569"/>
    <n v="27.157142857142855"/>
  </r>
  <r>
    <n v="228"/>
    <x v="2"/>
    <x v="6"/>
    <s v="V0031"/>
    <s v="V0031_p05"/>
    <x v="52"/>
    <n v="0"/>
    <n v="0"/>
    <n v="0"/>
    <n v="1"/>
    <n v="1"/>
    <s v="V0031_58"/>
    <n v="1"/>
    <n v="7"/>
    <n v="6"/>
    <n v="52.571428571428569"/>
    <n v="52.571428571428569"/>
    <n v="27.157142857142855"/>
  </r>
  <r>
    <n v="229"/>
    <x v="2"/>
    <x v="6"/>
    <s v="V0031"/>
    <s v="V0031_p06"/>
    <x v="14"/>
    <n v="0"/>
    <n v="0"/>
    <n v="0"/>
    <n v="1"/>
    <n v="0"/>
    <s v="V0031_49"/>
    <n v="1"/>
    <n v="7"/>
    <n v="6"/>
    <n v="52.571428571428569"/>
    <n v="52.571428571428569"/>
    <n v="27.157142857142855"/>
  </r>
  <r>
    <n v="230"/>
    <x v="2"/>
    <x v="6"/>
    <s v="V0031"/>
    <s v="V0031_p07"/>
    <x v="11"/>
    <n v="0"/>
    <n v="0"/>
    <n v="0"/>
    <n v="1"/>
    <n v="0"/>
    <s v="V0031_48"/>
    <n v="1"/>
    <n v="7"/>
    <n v="6"/>
    <n v="52.571428571428569"/>
    <n v="52.571428571428569"/>
    <n v="27.157142857142855"/>
  </r>
  <r>
    <n v="231"/>
    <x v="2"/>
    <x v="6"/>
    <s v="V0031"/>
    <s v="V0031_p08"/>
    <x v="36"/>
    <n v="0"/>
    <n v="0"/>
    <n v="0"/>
    <n v="1"/>
    <n v="0"/>
    <s v="V0031_52"/>
    <n v="0"/>
    <n v="7"/>
    <n v="6"/>
    <n v="52.571428571428569"/>
    <n v="52.571428571428569"/>
    <n v="27.157142857142855"/>
  </r>
  <r>
    <n v="232"/>
    <x v="2"/>
    <x v="6"/>
    <s v="V0032"/>
    <s v="V0032_p01"/>
    <x v="14"/>
    <n v="0"/>
    <n v="0"/>
    <n v="1"/>
    <n v="1"/>
    <n v="0"/>
    <s v="V0032_49"/>
    <n v="1"/>
    <n v="9"/>
    <n v="5"/>
    <n v="51.222222222222221"/>
    <n v="52.571428571428569"/>
    <n v="27.157142857142855"/>
  </r>
  <r>
    <n v="233"/>
    <x v="2"/>
    <x v="6"/>
    <s v="V0032"/>
    <s v="V0032_p02"/>
    <x v="53"/>
    <n v="0"/>
    <n v="0"/>
    <n v="0"/>
    <n v="1"/>
    <n v="1"/>
    <s v="V0032_55"/>
    <n v="1"/>
    <n v="9"/>
    <n v="5"/>
    <n v="51.222222222222221"/>
    <n v="52.571428571428569"/>
    <n v="27.157142857142855"/>
  </r>
  <r>
    <n v="234"/>
    <x v="2"/>
    <x v="6"/>
    <s v="V0032"/>
    <s v="V0032_p03"/>
    <x v="14"/>
    <n v="0"/>
    <n v="0"/>
    <n v="0"/>
    <n v="1"/>
    <n v="0"/>
    <s v="V0032_49"/>
    <n v="0"/>
    <n v="9"/>
    <n v="5"/>
    <n v="51.222222222222221"/>
    <n v="52.571428571428569"/>
    <n v="27.157142857142855"/>
  </r>
  <r>
    <n v="235"/>
    <x v="2"/>
    <x v="6"/>
    <s v="V0032"/>
    <s v="V0032_p04"/>
    <x v="35"/>
    <n v="0"/>
    <n v="0"/>
    <n v="0"/>
    <n v="1"/>
    <n v="0"/>
    <s v="V0032_56"/>
    <n v="1"/>
    <n v="9"/>
    <n v="5"/>
    <n v="51.222222222222221"/>
    <n v="52.571428571428569"/>
    <n v="27.157142857142855"/>
  </r>
  <r>
    <n v="236"/>
    <x v="2"/>
    <x v="6"/>
    <s v="V0032"/>
    <s v="V0032_p05"/>
    <x v="53"/>
    <n v="0"/>
    <n v="0"/>
    <n v="0"/>
    <n v="1"/>
    <n v="0"/>
    <s v="V0032_55"/>
    <n v="0"/>
    <n v="9"/>
    <n v="5"/>
    <n v="51.222222222222221"/>
    <n v="52.571428571428569"/>
    <n v="27.157142857142855"/>
  </r>
  <r>
    <n v="237"/>
    <x v="2"/>
    <x v="6"/>
    <s v="V0032"/>
    <s v="V0032_p06"/>
    <x v="9"/>
    <n v="0"/>
    <n v="0"/>
    <n v="0"/>
    <n v="1"/>
    <n v="0"/>
    <s v="V0032_47"/>
    <n v="1"/>
    <n v="9"/>
    <n v="5"/>
    <n v="51.222222222222221"/>
    <n v="52.571428571428569"/>
    <n v="27.157142857142855"/>
  </r>
  <r>
    <n v="238"/>
    <x v="2"/>
    <x v="6"/>
    <s v="V0032"/>
    <s v="V0032_p07"/>
    <x v="15"/>
    <n v="0"/>
    <n v="0"/>
    <n v="0"/>
    <n v="1"/>
    <n v="0"/>
    <s v="V0032_50"/>
    <n v="1"/>
    <n v="9"/>
    <n v="5"/>
    <n v="51.222222222222221"/>
    <n v="52.571428571428569"/>
    <n v="27.157142857142855"/>
  </r>
  <r>
    <n v="239"/>
    <x v="2"/>
    <x v="6"/>
    <s v="V0032"/>
    <s v="V0032_p08"/>
    <x v="15"/>
    <n v="0"/>
    <n v="0"/>
    <n v="0"/>
    <n v="1"/>
    <n v="0"/>
    <s v="V0032_50"/>
    <n v="0"/>
    <n v="9"/>
    <n v="5"/>
    <n v="51.222222222222221"/>
    <n v="52.571428571428569"/>
    <n v="27.157142857142855"/>
  </r>
  <r>
    <n v="240"/>
    <x v="2"/>
    <x v="6"/>
    <s v="V0032"/>
    <s v="V0032_p09"/>
    <x v="15"/>
    <n v="0"/>
    <n v="0"/>
    <n v="0"/>
    <n v="1"/>
    <n v="0"/>
    <s v="V0032_50"/>
    <n v="0"/>
    <n v="9"/>
    <n v="5"/>
    <n v="51.222222222222221"/>
    <n v="52.571428571428569"/>
    <n v="27.157142857142855"/>
  </r>
  <r>
    <n v="241"/>
    <x v="2"/>
    <x v="6"/>
    <s v="V0033"/>
    <s v="V0033_p01"/>
    <x v="13"/>
    <n v="0"/>
    <n v="0"/>
    <n v="1"/>
    <n v="1"/>
    <n v="0"/>
    <s v="V0033_36"/>
    <n v="1"/>
    <n v="7"/>
    <n v="7"/>
    <n v="45.285714285714285"/>
    <n v="52.571428571428569"/>
    <n v="27.157142857142855"/>
  </r>
  <r>
    <n v="242"/>
    <x v="2"/>
    <x v="6"/>
    <s v="V0033"/>
    <s v="V0033_p02"/>
    <x v="11"/>
    <n v="0"/>
    <n v="0"/>
    <n v="0"/>
    <n v="1"/>
    <n v="0"/>
    <s v="V0033_48"/>
    <n v="1"/>
    <n v="7"/>
    <n v="7"/>
    <n v="45.285714285714285"/>
    <n v="52.571428571428569"/>
    <n v="27.157142857142855"/>
  </r>
  <r>
    <n v="243"/>
    <x v="2"/>
    <x v="6"/>
    <s v="V0033"/>
    <s v="V0033_p03"/>
    <x v="9"/>
    <n v="0"/>
    <n v="0"/>
    <n v="0"/>
    <n v="1"/>
    <n v="0"/>
    <s v="V0033_47"/>
    <n v="1"/>
    <n v="7"/>
    <n v="7"/>
    <n v="45.285714285714285"/>
    <n v="52.571428571428569"/>
    <n v="27.157142857142855"/>
  </r>
  <r>
    <n v="244"/>
    <x v="2"/>
    <x v="6"/>
    <s v="V0033"/>
    <s v="V0033_p04"/>
    <x v="33"/>
    <n v="0"/>
    <n v="0"/>
    <n v="0"/>
    <n v="1"/>
    <n v="0"/>
    <s v="V0033_43"/>
    <n v="1"/>
    <n v="7"/>
    <n v="7"/>
    <n v="45.285714285714285"/>
    <n v="52.571428571428569"/>
    <n v="27.157142857142855"/>
  </r>
  <r>
    <n v="245"/>
    <x v="2"/>
    <x v="6"/>
    <s v="V0033"/>
    <s v="V0033_p05"/>
    <x v="8"/>
    <n v="0"/>
    <n v="0"/>
    <n v="0"/>
    <n v="1"/>
    <n v="0"/>
    <s v="V0033_39"/>
    <n v="1"/>
    <n v="7"/>
    <n v="7"/>
    <n v="45.285714285714285"/>
    <n v="52.571428571428569"/>
    <n v="27.157142857142855"/>
  </r>
  <r>
    <n v="246"/>
    <x v="2"/>
    <x v="6"/>
    <s v="V0033"/>
    <s v="V0033_p06"/>
    <x v="54"/>
    <n v="0"/>
    <n v="0"/>
    <n v="0"/>
    <n v="1"/>
    <n v="1"/>
    <s v="V0033_51"/>
    <n v="1"/>
    <n v="7"/>
    <n v="7"/>
    <n v="45.285714285714285"/>
    <n v="52.571428571428569"/>
    <n v="27.157142857142855"/>
  </r>
  <r>
    <n v="247"/>
    <x v="2"/>
    <x v="6"/>
    <s v="V0033"/>
    <s v="V0033_p07"/>
    <x v="18"/>
    <n v="0"/>
    <n v="0"/>
    <n v="0"/>
    <n v="1"/>
    <n v="0"/>
    <s v="V0033_53"/>
    <n v="1"/>
    <n v="7"/>
    <n v="7"/>
    <n v="45.285714285714285"/>
    <n v="52.571428571428569"/>
    <n v="27.157142857142855"/>
  </r>
  <r>
    <n v="248"/>
    <x v="2"/>
    <x v="6"/>
    <s v="V0034"/>
    <s v="V0034_p01"/>
    <x v="47"/>
    <n v="0"/>
    <n v="0"/>
    <n v="1"/>
    <n v="1"/>
    <n v="0"/>
    <s v="V0034_15"/>
    <n v="1"/>
    <n v="7"/>
    <n v="4"/>
    <n v="15.428571428571429"/>
    <n v="52.571428571428569"/>
    <n v="27.157142857142855"/>
  </r>
  <r>
    <n v="249"/>
    <x v="2"/>
    <x v="6"/>
    <s v="V0034"/>
    <s v="V0034_p02"/>
    <x v="42"/>
    <n v="0"/>
    <n v="0"/>
    <n v="0"/>
    <n v="1"/>
    <n v="0"/>
    <s v="V0034_16"/>
    <n v="1"/>
    <n v="7"/>
    <n v="4"/>
    <n v="15.428571428571429"/>
    <n v="52.571428571428569"/>
    <n v="27.157142857142855"/>
  </r>
  <r>
    <n v="250"/>
    <x v="2"/>
    <x v="6"/>
    <s v="V0034"/>
    <s v="V0034_p03"/>
    <x v="47"/>
    <n v="0"/>
    <n v="0"/>
    <n v="0"/>
    <n v="1"/>
    <n v="0"/>
    <s v="V0034_15"/>
    <n v="0"/>
    <n v="7"/>
    <n v="4"/>
    <n v="15.428571428571429"/>
    <n v="52.571428571428569"/>
    <n v="27.157142857142855"/>
  </r>
  <r>
    <n v="251"/>
    <x v="2"/>
    <x v="6"/>
    <s v="V0034"/>
    <s v="V0034_p04"/>
    <x v="42"/>
    <n v="0"/>
    <n v="0"/>
    <n v="0"/>
    <n v="1"/>
    <n v="0"/>
    <s v="V0034_16"/>
    <n v="0"/>
    <n v="7"/>
    <n v="4"/>
    <n v="15.428571428571429"/>
    <n v="52.571428571428569"/>
    <n v="27.157142857142855"/>
  </r>
  <r>
    <n v="252"/>
    <x v="2"/>
    <x v="6"/>
    <s v="V0034"/>
    <s v="V0034_p05"/>
    <x v="49"/>
    <n v="0"/>
    <n v="0"/>
    <n v="0"/>
    <n v="1"/>
    <n v="0"/>
    <s v="V0034_13"/>
    <n v="1"/>
    <n v="7"/>
    <n v="4"/>
    <n v="15.428571428571429"/>
    <n v="52.571428571428569"/>
    <n v="27.157142857142855"/>
  </r>
  <r>
    <n v="253"/>
    <x v="2"/>
    <x v="6"/>
    <s v="V0034"/>
    <s v="V0034_p06"/>
    <x v="42"/>
    <n v="0"/>
    <n v="0"/>
    <n v="0"/>
    <n v="1"/>
    <n v="0"/>
    <s v="V0034_16"/>
    <n v="0"/>
    <n v="7"/>
    <n v="4"/>
    <n v="15.428571428571429"/>
    <n v="52.571428571428569"/>
    <n v="27.157142857142855"/>
  </r>
  <r>
    <n v="254"/>
    <x v="2"/>
    <x v="6"/>
    <s v="V0034"/>
    <s v="V0034_p07"/>
    <x v="46"/>
    <n v="0"/>
    <n v="0"/>
    <n v="0"/>
    <n v="1"/>
    <n v="0"/>
    <s v="V0034_17"/>
    <n v="1"/>
    <n v="7"/>
    <n v="4"/>
    <n v="15.428571428571429"/>
    <n v="52.571428571428569"/>
    <n v="27.157142857142855"/>
  </r>
  <r>
    <n v="255"/>
    <x v="2"/>
    <x v="6"/>
    <s v="V0035"/>
    <s v="V0035_p01"/>
    <x v="27"/>
    <n v="0"/>
    <n v="0"/>
    <n v="1"/>
    <n v="1"/>
    <n v="0"/>
    <s v="V0035_28"/>
    <n v="1"/>
    <n v="6"/>
    <n v="3"/>
    <n v="28.333333333333332"/>
    <n v="52.571428571428569"/>
    <n v="27.157142857142855"/>
  </r>
  <r>
    <n v="256"/>
    <x v="2"/>
    <x v="6"/>
    <s v="V0035"/>
    <s v="V0035_p02"/>
    <x v="21"/>
    <n v="0"/>
    <n v="0"/>
    <n v="0"/>
    <n v="1"/>
    <n v="0"/>
    <s v="V0035_32"/>
    <n v="1"/>
    <n v="6"/>
    <n v="3"/>
    <n v="28.333333333333332"/>
    <n v="52.571428571428569"/>
    <n v="27.157142857142855"/>
  </r>
  <r>
    <n v="257"/>
    <x v="2"/>
    <x v="6"/>
    <s v="V0035"/>
    <s v="V0035_p03"/>
    <x v="27"/>
    <n v="0"/>
    <n v="0"/>
    <n v="0"/>
    <n v="1"/>
    <n v="0"/>
    <s v="V0035_28"/>
    <n v="0"/>
    <n v="6"/>
    <n v="3"/>
    <n v="28.333333333333332"/>
    <n v="52.571428571428569"/>
    <n v="27.157142857142855"/>
  </r>
  <r>
    <n v="258"/>
    <x v="2"/>
    <x v="6"/>
    <s v="V0035"/>
    <s v="V0035_p04"/>
    <x v="30"/>
    <n v="0"/>
    <n v="0"/>
    <n v="0"/>
    <n v="1"/>
    <n v="0"/>
    <s v="V0035_27"/>
    <n v="1"/>
    <n v="6"/>
    <n v="3"/>
    <n v="28.333333333333332"/>
    <n v="52.571428571428569"/>
    <n v="27.157142857142855"/>
  </r>
  <r>
    <n v="259"/>
    <x v="2"/>
    <x v="6"/>
    <s v="V0035"/>
    <s v="V0035_p05"/>
    <x v="27"/>
    <n v="0"/>
    <n v="0"/>
    <n v="0"/>
    <n v="1"/>
    <n v="0"/>
    <s v="V0035_28"/>
    <n v="0"/>
    <n v="6"/>
    <n v="3"/>
    <n v="28.333333333333332"/>
    <n v="52.571428571428569"/>
    <n v="27.157142857142855"/>
  </r>
  <r>
    <n v="260"/>
    <x v="2"/>
    <x v="6"/>
    <s v="V0035"/>
    <s v="V0035_p06"/>
    <x v="30"/>
    <n v="0"/>
    <n v="0"/>
    <n v="0"/>
    <n v="1"/>
    <n v="0"/>
    <s v="V0035_27"/>
    <n v="0"/>
    <n v="6"/>
    <n v="3"/>
    <n v="28.333333333333332"/>
    <n v="52.571428571428569"/>
    <n v="27.157142857142855"/>
  </r>
  <r>
    <n v="261"/>
    <x v="2"/>
    <x v="7"/>
    <s v="V0036"/>
    <s v="V0036_p01"/>
    <x v="49"/>
    <n v="0"/>
    <n v="1"/>
    <n v="1"/>
    <n v="1"/>
    <n v="0"/>
    <s v="V0036_13"/>
    <n v="1"/>
    <n v="5"/>
    <n v="4"/>
    <n v="13"/>
    <n v="20.399999999999999"/>
    <n v="27.157142857142855"/>
  </r>
  <r>
    <n v="262"/>
    <x v="2"/>
    <x v="7"/>
    <s v="V0036"/>
    <s v="V0036_p02"/>
    <x v="43"/>
    <n v="0"/>
    <n v="0"/>
    <n v="0"/>
    <n v="1"/>
    <n v="0"/>
    <s v="V0036_12"/>
    <n v="1"/>
    <n v="5"/>
    <n v="4"/>
    <n v="13"/>
    <n v="20.399999999999999"/>
    <n v="27.157142857142855"/>
  </r>
  <r>
    <n v="263"/>
    <x v="2"/>
    <x v="7"/>
    <s v="V0036"/>
    <s v="V0036_p03"/>
    <x v="44"/>
    <n v="0"/>
    <n v="0"/>
    <n v="0"/>
    <n v="1"/>
    <n v="0"/>
    <s v="V0036_11"/>
    <n v="1"/>
    <n v="5"/>
    <n v="4"/>
    <n v="13"/>
    <n v="20.399999999999999"/>
    <n v="27.157142857142855"/>
  </r>
  <r>
    <n v="264"/>
    <x v="2"/>
    <x v="7"/>
    <s v="V0036"/>
    <s v="V0036_p04"/>
    <x v="42"/>
    <n v="0"/>
    <n v="0"/>
    <n v="0"/>
    <n v="1"/>
    <n v="0"/>
    <s v="V0036_16"/>
    <n v="1"/>
    <n v="5"/>
    <n v="4"/>
    <n v="13"/>
    <n v="20.399999999999999"/>
    <n v="27.157142857142855"/>
  </r>
  <r>
    <n v="265"/>
    <x v="2"/>
    <x v="7"/>
    <s v="V0036"/>
    <s v="V0036_p05"/>
    <x v="49"/>
    <n v="0"/>
    <n v="0"/>
    <n v="0"/>
    <n v="1"/>
    <n v="0"/>
    <s v="V0036_13"/>
    <n v="0"/>
    <n v="5"/>
    <n v="4"/>
    <n v="13"/>
    <n v="20.399999999999999"/>
    <n v="27.157142857142855"/>
  </r>
  <r>
    <n v="266"/>
    <x v="2"/>
    <x v="7"/>
    <s v="V0037"/>
    <s v="V0037_p01"/>
    <x v="40"/>
    <n v="0"/>
    <n v="0"/>
    <n v="1"/>
    <n v="1"/>
    <n v="0"/>
    <s v="V0037_19"/>
    <n v="1"/>
    <n v="5"/>
    <n v="4"/>
    <n v="20.399999999999999"/>
    <n v="20.399999999999999"/>
    <n v="27.157142857142855"/>
  </r>
  <r>
    <n v="267"/>
    <x v="2"/>
    <x v="7"/>
    <s v="V0037"/>
    <s v="V0037_p02"/>
    <x v="39"/>
    <n v="0"/>
    <n v="0"/>
    <n v="0"/>
    <n v="1"/>
    <n v="0"/>
    <s v="V0037_21"/>
    <n v="1"/>
    <n v="5"/>
    <n v="4"/>
    <n v="20.399999999999999"/>
    <n v="20.399999999999999"/>
    <n v="27.157142857142855"/>
  </r>
  <r>
    <n v="268"/>
    <x v="2"/>
    <x v="7"/>
    <s v="V0037"/>
    <s v="V0037_p03"/>
    <x v="41"/>
    <n v="0"/>
    <n v="0"/>
    <n v="0"/>
    <n v="1"/>
    <n v="0"/>
    <s v="V0037_20"/>
    <n v="1"/>
    <n v="5"/>
    <n v="4"/>
    <n v="20.399999999999999"/>
    <n v="20.399999999999999"/>
    <n v="27.157142857142855"/>
  </r>
  <r>
    <n v="269"/>
    <x v="2"/>
    <x v="7"/>
    <s v="V0037"/>
    <s v="V0037_p04"/>
    <x v="38"/>
    <n v="0"/>
    <n v="0"/>
    <n v="0"/>
    <n v="1"/>
    <n v="0"/>
    <s v="V0037_22"/>
    <n v="1"/>
    <n v="5"/>
    <n v="4"/>
    <n v="20.399999999999999"/>
    <n v="20.399999999999999"/>
    <n v="27.157142857142855"/>
  </r>
  <r>
    <n v="270"/>
    <x v="2"/>
    <x v="7"/>
    <s v="V0037"/>
    <s v="V0037_p05"/>
    <x v="41"/>
    <n v="0"/>
    <n v="0"/>
    <n v="0"/>
    <n v="1"/>
    <n v="0"/>
    <s v="V0037_20"/>
    <n v="0"/>
    <n v="5"/>
    <n v="4"/>
    <n v="20.399999999999999"/>
    <n v="20.399999999999999"/>
    <n v="27.157142857142855"/>
  </r>
  <r>
    <n v="271"/>
    <x v="2"/>
    <x v="7"/>
    <s v="V0038"/>
    <s v="V0038_p01"/>
    <x v="43"/>
    <n v="0"/>
    <n v="0"/>
    <n v="1"/>
    <n v="1"/>
    <n v="0"/>
    <s v="V0038_12"/>
    <n v="1"/>
    <n v="5"/>
    <n v="3"/>
    <n v="13"/>
    <n v="20.399999999999999"/>
    <n v="27.157142857142855"/>
  </r>
  <r>
    <n v="272"/>
    <x v="2"/>
    <x v="7"/>
    <s v="V0038"/>
    <s v="V0038_p02"/>
    <x v="49"/>
    <n v="0"/>
    <n v="0"/>
    <n v="0"/>
    <n v="1"/>
    <n v="0"/>
    <s v="V0038_13"/>
    <n v="1"/>
    <n v="5"/>
    <n v="3"/>
    <n v="13"/>
    <n v="20.399999999999999"/>
    <n v="27.157142857142855"/>
  </r>
  <r>
    <n v="273"/>
    <x v="2"/>
    <x v="7"/>
    <s v="V0038"/>
    <s v="V0038_p03"/>
    <x v="49"/>
    <n v="0"/>
    <n v="0"/>
    <n v="0"/>
    <n v="1"/>
    <n v="0"/>
    <s v="V0038_13"/>
    <n v="0"/>
    <n v="5"/>
    <n v="3"/>
    <n v="13"/>
    <n v="20.399999999999999"/>
    <n v="27.157142857142855"/>
  </r>
  <r>
    <n v="274"/>
    <x v="2"/>
    <x v="7"/>
    <s v="V0038"/>
    <s v="V0038_p04"/>
    <x v="49"/>
    <n v="0"/>
    <n v="0"/>
    <n v="0"/>
    <n v="1"/>
    <n v="0"/>
    <s v="V0038_13"/>
    <n v="0"/>
    <n v="5"/>
    <n v="3"/>
    <n v="13"/>
    <n v="20.399999999999999"/>
    <n v="27.157142857142855"/>
  </r>
  <r>
    <n v="275"/>
    <x v="2"/>
    <x v="7"/>
    <s v="V0038"/>
    <s v="V0038_p05"/>
    <x v="48"/>
    <n v="0"/>
    <n v="0"/>
    <n v="0"/>
    <n v="1"/>
    <n v="0"/>
    <s v="V0038_14"/>
    <n v="1"/>
    <n v="5"/>
    <n v="3"/>
    <n v="13"/>
    <n v="20.399999999999999"/>
    <n v="27.157142857142855"/>
  </r>
  <r>
    <n v="276"/>
    <x v="2"/>
    <x v="7"/>
    <s v="V0039"/>
    <s v="V0039_p01"/>
    <x v="39"/>
    <n v="0"/>
    <n v="0"/>
    <n v="1"/>
    <n v="1"/>
    <n v="0"/>
    <s v="V0039_21"/>
    <n v="1"/>
    <n v="5"/>
    <n v="5"/>
    <n v="18"/>
    <n v="20.399999999999999"/>
    <n v="27.157142857142855"/>
  </r>
  <r>
    <n v="277"/>
    <x v="2"/>
    <x v="7"/>
    <s v="V0039"/>
    <s v="V0039_p02"/>
    <x v="42"/>
    <n v="0"/>
    <n v="0"/>
    <n v="0"/>
    <n v="1"/>
    <n v="0"/>
    <s v="V0039_16"/>
    <n v="1"/>
    <n v="5"/>
    <n v="5"/>
    <n v="18"/>
    <n v="20.399999999999999"/>
    <n v="27.157142857142855"/>
  </r>
  <r>
    <n v="278"/>
    <x v="2"/>
    <x v="7"/>
    <s v="V0039"/>
    <s v="V0039_p03"/>
    <x v="40"/>
    <n v="0"/>
    <n v="0"/>
    <n v="0"/>
    <n v="1"/>
    <n v="0"/>
    <s v="V0039_19"/>
    <n v="1"/>
    <n v="5"/>
    <n v="5"/>
    <n v="18"/>
    <n v="20.399999999999999"/>
    <n v="27.157142857142855"/>
  </r>
  <r>
    <n v="279"/>
    <x v="2"/>
    <x v="7"/>
    <s v="V0039"/>
    <s v="V0039_p04"/>
    <x v="41"/>
    <n v="0"/>
    <n v="0"/>
    <n v="0"/>
    <n v="1"/>
    <n v="0"/>
    <s v="V0039_20"/>
    <n v="1"/>
    <n v="5"/>
    <n v="5"/>
    <n v="18"/>
    <n v="20.399999999999999"/>
    <n v="27.157142857142855"/>
  </r>
  <r>
    <n v="280"/>
    <x v="2"/>
    <x v="7"/>
    <s v="V0039"/>
    <s v="V0039_p05"/>
    <x v="48"/>
    <n v="0"/>
    <n v="0"/>
    <n v="0"/>
    <n v="1"/>
    <n v="0"/>
    <s v="V0039_14"/>
    <n v="1"/>
    <n v="5"/>
    <n v="5"/>
    <n v="18"/>
    <n v="20.399999999999999"/>
    <n v="27.157142857142855"/>
  </r>
  <r>
    <n v="281"/>
    <x v="2"/>
    <x v="7"/>
    <s v="V0040"/>
    <s v="V0040_p01"/>
    <x v="49"/>
    <n v="0"/>
    <n v="0"/>
    <n v="1"/>
    <n v="1"/>
    <n v="0"/>
    <s v="V0040_13"/>
    <n v="1"/>
    <n v="7"/>
    <n v="4"/>
    <n v="13.142857142857142"/>
    <n v="20.399999999999999"/>
    <n v="27.157142857142855"/>
  </r>
  <r>
    <n v="282"/>
    <x v="2"/>
    <x v="7"/>
    <s v="V0040"/>
    <s v="V0040_p02"/>
    <x v="47"/>
    <n v="0"/>
    <n v="0"/>
    <n v="0"/>
    <n v="1"/>
    <n v="0"/>
    <s v="V0040_15"/>
    <n v="1"/>
    <n v="7"/>
    <n v="4"/>
    <n v="13.142857142857142"/>
    <n v="20.399999999999999"/>
    <n v="27.157142857142855"/>
  </r>
  <r>
    <n v="283"/>
    <x v="2"/>
    <x v="7"/>
    <s v="V0040"/>
    <s v="V0040_p03"/>
    <x v="48"/>
    <n v="0"/>
    <n v="0"/>
    <n v="0"/>
    <n v="1"/>
    <n v="0"/>
    <s v="V0040_14"/>
    <n v="1"/>
    <n v="7"/>
    <n v="4"/>
    <n v="13.142857142857142"/>
    <n v="20.399999999999999"/>
    <n v="27.157142857142855"/>
  </r>
  <r>
    <n v="284"/>
    <x v="2"/>
    <x v="7"/>
    <s v="V0040"/>
    <s v="V0040_p04"/>
    <x v="49"/>
    <n v="0"/>
    <n v="0"/>
    <n v="0"/>
    <n v="1"/>
    <n v="0"/>
    <s v="V0040_13"/>
    <n v="0"/>
    <n v="7"/>
    <n v="4"/>
    <n v="13.142857142857142"/>
    <n v="20.399999999999999"/>
    <n v="27.157142857142855"/>
  </r>
  <r>
    <n v="285"/>
    <x v="2"/>
    <x v="7"/>
    <s v="V0040"/>
    <s v="V0040_p05"/>
    <x v="49"/>
    <n v="0"/>
    <n v="0"/>
    <n v="0"/>
    <n v="1"/>
    <n v="0"/>
    <s v="V0040_13"/>
    <n v="0"/>
    <n v="7"/>
    <n v="4"/>
    <n v="13.142857142857142"/>
    <n v="20.399999999999999"/>
    <n v="27.157142857142855"/>
  </r>
  <r>
    <n v="286"/>
    <x v="2"/>
    <x v="7"/>
    <s v="V0040"/>
    <s v="V0040_p06"/>
    <x v="43"/>
    <n v="0"/>
    <n v="0"/>
    <n v="0"/>
    <n v="1"/>
    <n v="0"/>
    <s v="V0040_12"/>
    <n v="1"/>
    <n v="7"/>
    <n v="4"/>
    <n v="13.142857142857142"/>
    <n v="20.399999999999999"/>
    <n v="27.157142857142855"/>
  </r>
  <r>
    <n v="287"/>
    <x v="2"/>
    <x v="7"/>
    <s v="V0040"/>
    <s v="V0040_p07"/>
    <x v="43"/>
    <n v="0"/>
    <n v="0"/>
    <n v="0"/>
    <n v="1"/>
    <n v="0"/>
    <s v="V0040_12"/>
    <n v="0"/>
    <n v="7"/>
    <n v="4"/>
    <n v="13.142857142857142"/>
    <n v="20.399999999999999"/>
    <n v="27.157142857142855"/>
  </r>
  <r>
    <n v="288"/>
    <x v="2"/>
    <x v="8"/>
    <s v="V0041"/>
    <s v="V0041_p01"/>
    <x v="45"/>
    <n v="0"/>
    <n v="1"/>
    <n v="1"/>
    <n v="1"/>
    <n v="0"/>
    <s v="V0041_9"/>
    <n v="1"/>
    <n v="6"/>
    <n v="2"/>
    <n v="8.5"/>
    <n v="8.5"/>
    <n v="27.157142857142855"/>
  </r>
  <r>
    <n v="289"/>
    <x v="2"/>
    <x v="8"/>
    <s v="V0041"/>
    <s v="V0041_p02"/>
    <x v="55"/>
    <n v="0"/>
    <n v="0"/>
    <n v="0"/>
    <n v="1"/>
    <n v="1"/>
    <s v="V0041_8"/>
    <n v="1"/>
    <n v="6"/>
    <n v="2"/>
    <n v="8.5"/>
    <n v="8.5"/>
    <n v="27.157142857142855"/>
  </r>
  <r>
    <n v="290"/>
    <x v="2"/>
    <x v="8"/>
    <s v="V0041"/>
    <s v="V0041_p03"/>
    <x v="55"/>
    <n v="0"/>
    <n v="0"/>
    <n v="0"/>
    <n v="1"/>
    <n v="0"/>
    <s v="V0041_8"/>
    <n v="0"/>
    <n v="6"/>
    <n v="2"/>
    <n v="8.5"/>
    <n v="8.5"/>
    <n v="27.157142857142855"/>
  </r>
  <r>
    <n v="291"/>
    <x v="2"/>
    <x v="8"/>
    <s v="V0041"/>
    <s v="V0041_p04"/>
    <x v="55"/>
    <n v="0"/>
    <n v="0"/>
    <n v="0"/>
    <n v="1"/>
    <n v="0"/>
    <s v="V0041_8"/>
    <n v="0"/>
    <n v="6"/>
    <n v="2"/>
    <n v="8.5"/>
    <n v="8.5"/>
    <n v="27.157142857142855"/>
  </r>
  <r>
    <n v="292"/>
    <x v="2"/>
    <x v="8"/>
    <s v="V0041"/>
    <s v="V0041_p05"/>
    <x v="45"/>
    <n v="0"/>
    <n v="0"/>
    <n v="0"/>
    <n v="1"/>
    <n v="0"/>
    <s v="V0041_9"/>
    <n v="0"/>
    <n v="6"/>
    <n v="2"/>
    <n v="8.5"/>
    <n v="8.5"/>
    <n v="27.157142857142855"/>
  </r>
  <r>
    <n v="293"/>
    <x v="2"/>
    <x v="8"/>
    <s v="V0041"/>
    <s v="V0041_p06"/>
    <x v="45"/>
    <n v="0"/>
    <n v="0"/>
    <n v="0"/>
    <n v="1"/>
    <n v="0"/>
    <s v="V0041_9"/>
    <n v="0"/>
    <n v="6"/>
    <n v="2"/>
    <n v="8.5"/>
    <n v="8.5"/>
    <n v="27.157142857142855"/>
  </r>
  <r>
    <n v="294"/>
    <x v="2"/>
    <x v="8"/>
    <s v="V0042"/>
    <s v="V0042_p01"/>
    <x v="2"/>
    <n v="0"/>
    <n v="0"/>
    <n v="1"/>
    <n v="1"/>
    <n v="0"/>
    <s v="V0042_5"/>
    <n v="1"/>
    <n v="10"/>
    <n v="3"/>
    <n v="5.5"/>
    <n v="8.5"/>
    <n v="27.157142857142855"/>
  </r>
  <r>
    <n v="295"/>
    <x v="2"/>
    <x v="8"/>
    <s v="V0042"/>
    <s v="V0042_p02"/>
    <x v="2"/>
    <n v="0"/>
    <n v="0"/>
    <n v="0"/>
    <n v="1"/>
    <n v="0"/>
    <s v="V0042_5"/>
    <n v="0"/>
    <n v="10"/>
    <n v="3"/>
    <n v="5.5"/>
    <n v="8.5"/>
    <n v="27.157142857142855"/>
  </r>
  <r>
    <n v="296"/>
    <x v="2"/>
    <x v="8"/>
    <s v="V0042"/>
    <s v="V0042_p03"/>
    <x v="2"/>
    <n v="0"/>
    <n v="0"/>
    <n v="0"/>
    <n v="1"/>
    <n v="0"/>
    <s v="V0042_5"/>
    <n v="0"/>
    <n v="10"/>
    <n v="3"/>
    <n v="5.5"/>
    <n v="8.5"/>
    <n v="27.157142857142855"/>
  </r>
  <r>
    <n v="297"/>
    <x v="2"/>
    <x v="8"/>
    <s v="V0042"/>
    <s v="V0042_p04"/>
    <x v="2"/>
    <n v="0"/>
    <n v="0"/>
    <n v="0"/>
    <n v="1"/>
    <n v="0"/>
    <s v="V0042_5"/>
    <n v="0"/>
    <n v="10"/>
    <n v="3"/>
    <n v="5.5"/>
    <n v="8.5"/>
    <n v="27.157142857142855"/>
  </r>
  <r>
    <n v="298"/>
    <x v="2"/>
    <x v="8"/>
    <s v="V0042"/>
    <s v="V0042_p05"/>
    <x v="2"/>
    <n v="0"/>
    <n v="0"/>
    <n v="0"/>
    <n v="1"/>
    <n v="0"/>
    <s v="V0042_5"/>
    <n v="0"/>
    <n v="10"/>
    <n v="3"/>
    <n v="5.5"/>
    <n v="8.5"/>
    <n v="27.157142857142855"/>
  </r>
  <r>
    <n v="299"/>
    <x v="2"/>
    <x v="8"/>
    <s v="V0042"/>
    <s v="V0042_p06"/>
    <x v="2"/>
    <n v="0"/>
    <n v="0"/>
    <n v="0"/>
    <n v="1"/>
    <n v="0"/>
    <s v="V0042_5"/>
    <n v="0"/>
    <n v="10"/>
    <n v="3"/>
    <n v="5.5"/>
    <n v="8.5"/>
    <n v="27.157142857142855"/>
  </r>
  <r>
    <n v="300"/>
    <x v="2"/>
    <x v="8"/>
    <s v="V0042"/>
    <s v="V0042_p07"/>
    <x v="1"/>
    <n v="0"/>
    <n v="0"/>
    <n v="0"/>
    <n v="1"/>
    <n v="0"/>
    <s v="V0042_6"/>
    <n v="1"/>
    <n v="10"/>
    <n v="3"/>
    <n v="5.5"/>
    <n v="8.5"/>
    <n v="27.157142857142855"/>
  </r>
  <r>
    <n v="301"/>
    <x v="2"/>
    <x v="8"/>
    <s v="V0042"/>
    <s v="V0042_p08"/>
    <x v="3"/>
    <n v="0"/>
    <n v="0"/>
    <n v="0"/>
    <n v="1"/>
    <n v="0"/>
    <s v="V0042_7"/>
    <n v="1"/>
    <n v="10"/>
    <n v="3"/>
    <n v="5.5"/>
    <n v="8.5"/>
    <n v="27.157142857142855"/>
  </r>
  <r>
    <n v="302"/>
    <x v="2"/>
    <x v="8"/>
    <s v="V0042"/>
    <s v="V0042_p09"/>
    <x v="1"/>
    <n v="0"/>
    <n v="0"/>
    <n v="0"/>
    <n v="1"/>
    <n v="0"/>
    <s v="V0042_6"/>
    <n v="0"/>
    <n v="10"/>
    <n v="3"/>
    <n v="5.5"/>
    <n v="8.5"/>
    <n v="27.157142857142855"/>
  </r>
  <r>
    <n v="303"/>
    <x v="2"/>
    <x v="8"/>
    <s v="V0042"/>
    <s v="V0042_p10"/>
    <x v="1"/>
    <n v="0"/>
    <n v="0"/>
    <n v="0"/>
    <n v="1"/>
    <n v="0"/>
    <s v="V0042_6"/>
    <n v="0"/>
    <n v="10"/>
    <n v="3"/>
    <n v="5.5"/>
    <n v="8.5"/>
    <n v="27.157142857142855"/>
  </r>
  <r>
    <n v="304"/>
    <x v="2"/>
    <x v="8"/>
    <s v="V0043"/>
    <s v="V0043_p01"/>
    <x v="4"/>
    <n v="0"/>
    <n v="0"/>
    <n v="1"/>
    <n v="1"/>
    <n v="0"/>
    <s v="V0043_4"/>
    <n v="1"/>
    <n v="5"/>
    <n v="2"/>
    <n v="4.8"/>
    <n v="8.5"/>
    <n v="27.157142857142855"/>
  </r>
  <r>
    <n v="305"/>
    <x v="2"/>
    <x v="8"/>
    <s v="V0043"/>
    <s v="V0043_p02"/>
    <x v="2"/>
    <n v="0"/>
    <n v="0"/>
    <n v="0"/>
    <n v="1"/>
    <n v="0"/>
    <s v="V0043_5"/>
    <n v="1"/>
    <n v="5"/>
    <n v="2"/>
    <n v="4.8"/>
    <n v="8.5"/>
    <n v="27.157142857142855"/>
  </r>
  <r>
    <n v="306"/>
    <x v="2"/>
    <x v="8"/>
    <s v="V0043"/>
    <s v="V0043_p03"/>
    <x v="2"/>
    <n v="0"/>
    <n v="0"/>
    <n v="0"/>
    <n v="1"/>
    <n v="0"/>
    <s v="V0043_5"/>
    <n v="0"/>
    <n v="5"/>
    <n v="2"/>
    <n v="4.8"/>
    <n v="8.5"/>
    <n v="27.157142857142855"/>
  </r>
  <r>
    <n v="307"/>
    <x v="2"/>
    <x v="8"/>
    <s v="V0043"/>
    <s v="V0043_p04"/>
    <x v="2"/>
    <n v="0"/>
    <n v="0"/>
    <n v="0"/>
    <n v="1"/>
    <n v="0"/>
    <s v="V0043_5"/>
    <n v="0"/>
    <n v="5"/>
    <n v="2"/>
    <n v="4.8"/>
    <n v="8.5"/>
    <n v="27.157142857142855"/>
  </r>
  <r>
    <n v="308"/>
    <x v="2"/>
    <x v="8"/>
    <s v="V0043"/>
    <s v="V0043_p05"/>
    <x v="2"/>
    <n v="0"/>
    <n v="0"/>
    <n v="0"/>
    <n v="1"/>
    <n v="0"/>
    <s v="V0043_5"/>
    <n v="0"/>
    <n v="5"/>
    <n v="2"/>
    <n v="4.8"/>
    <n v="8.5"/>
    <n v="27.157142857142855"/>
  </r>
  <r>
    <n v="309"/>
    <x v="2"/>
    <x v="8"/>
    <s v="V0044"/>
    <s v="V0044_p01"/>
    <x v="1"/>
    <n v="0"/>
    <n v="0"/>
    <n v="1"/>
    <n v="1"/>
    <n v="0"/>
    <s v="V0044_6"/>
    <n v="1"/>
    <n v="10"/>
    <n v="3"/>
    <n v="6.4"/>
    <n v="8.5"/>
    <n v="27.157142857142855"/>
  </r>
  <r>
    <n v="310"/>
    <x v="2"/>
    <x v="8"/>
    <s v="V0044"/>
    <s v="V0044_p02"/>
    <x v="1"/>
    <n v="0"/>
    <n v="0"/>
    <n v="0"/>
    <n v="1"/>
    <n v="0"/>
    <s v="V0044_6"/>
    <n v="0"/>
    <n v="10"/>
    <n v="3"/>
    <n v="6.4"/>
    <n v="8.5"/>
    <n v="27.157142857142855"/>
  </r>
  <r>
    <n v="311"/>
    <x v="2"/>
    <x v="8"/>
    <s v="V0044"/>
    <s v="V0044_p03"/>
    <x v="3"/>
    <n v="0"/>
    <n v="0"/>
    <n v="0"/>
    <n v="1"/>
    <n v="0"/>
    <s v="V0044_7"/>
    <n v="1"/>
    <n v="10"/>
    <n v="3"/>
    <n v="6.4"/>
    <n v="8.5"/>
    <n v="27.157142857142855"/>
  </r>
  <r>
    <n v="312"/>
    <x v="2"/>
    <x v="8"/>
    <s v="V0044"/>
    <s v="V0044_p04"/>
    <x v="55"/>
    <n v="0"/>
    <n v="0"/>
    <n v="0"/>
    <n v="1"/>
    <n v="0"/>
    <s v="V0044_8"/>
    <n v="1"/>
    <n v="10"/>
    <n v="3"/>
    <n v="6.4"/>
    <n v="8.5"/>
    <n v="27.157142857142855"/>
  </r>
  <r>
    <n v="313"/>
    <x v="2"/>
    <x v="8"/>
    <s v="V0044"/>
    <s v="V0044_p05"/>
    <x v="1"/>
    <n v="0"/>
    <n v="0"/>
    <n v="0"/>
    <n v="1"/>
    <n v="0"/>
    <s v="V0044_6"/>
    <n v="0"/>
    <n v="10"/>
    <n v="3"/>
    <n v="6.4"/>
    <n v="8.5"/>
    <n v="27.157142857142855"/>
  </r>
  <r>
    <n v="314"/>
    <x v="2"/>
    <x v="8"/>
    <s v="V0044"/>
    <s v="V0044_p06"/>
    <x v="1"/>
    <n v="0"/>
    <n v="0"/>
    <n v="0"/>
    <n v="1"/>
    <n v="0"/>
    <s v="V0044_6"/>
    <n v="0"/>
    <n v="10"/>
    <n v="3"/>
    <n v="6.4"/>
    <n v="8.5"/>
    <n v="27.157142857142855"/>
  </r>
  <r>
    <n v="315"/>
    <x v="2"/>
    <x v="8"/>
    <s v="V0044"/>
    <s v="V0044_p07"/>
    <x v="3"/>
    <n v="0"/>
    <n v="0"/>
    <n v="0"/>
    <n v="1"/>
    <n v="0"/>
    <s v="V0044_7"/>
    <n v="0"/>
    <n v="10"/>
    <n v="3"/>
    <n v="6.4"/>
    <n v="8.5"/>
    <n v="27.157142857142855"/>
  </r>
  <r>
    <n v="316"/>
    <x v="2"/>
    <x v="8"/>
    <s v="V0044"/>
    <s v="V0044_p08"/>
    <x v="1"/>
    <n v="0"/>
    <n v="0"/>
    <n v="0"/>
    <n v="1"/>
    <n v="0"/>
    <s v="V0044_6"/>
    <n v="0"/>
    <n v="10"/>
    <n v="3"/>
    <n v="6.4"/>
    <n v="8.5"/>
    <n v="27.157142857142855"/>
  </r>
  <r>
    <n v="317"/>
    <x v="2"/>
    <x v="8"/>
    <s v="V0044"/>
    <s v="V0044_p09"/>
    <x v="1"/>
    <n v="0"/>
    <n v="0"/>
    <n v="0"/>
    <n v="1"/>
    <n v="0"/>
    <s v="V0044_6"/>
    <n v="0"/>
    <n v="10"/>
    <n v="3"/>
    <n v="6.4"/>
    <n v="8.5"/>
    <n v="27.157142857142855"/>
  </r>
  <r>
    <n v="318"/>
    <x v="2"/>
    <x v="8"/>
    <s v="V0044"/>
    <s v="V0044_p10"/>
    <x v="1"/>
    <n v="0"/>
    <n v="0"/>
    <n v="0"/>
    <n v="1"/>
    <n v="0"/>
    <s v="V0044_6"/>
    <n v="0"/>
    <n v="10"/>
    <n v="3"/>
    <n v="6.4"/>
    <n v="8.5"/>
    <n v="27.157142857142855"/>
  </r>
  <r>
    <n v="319"/>
    <x v="2"/>
    <x v="8"/>
    <s v="V0045"/>
    <s v="V0045_p01"/>
    <x v="1"/>
    <n v="0"/>
    <n v="0"/>
    <n v="1"/>
    <n v="1"/>
    <n v="0"/>
    <s v="V0045_6"/>
    <n v="1"/>
    <n v="9"/>
    <n v="2"/>
    <n v="6.7777777777777777"/>
    <n v="8.5"/>
    <n v="27.157142857142855"/>
  </r>
  <r>
    <n v="320"/>
    <x v="2"/>
    <x v="8"/>
    <s v="V0045"/>
    <s v="V0045_p02"/>
    <x v="3"/>
    <n v="0"/>
    <n v="0"/>
    <n v="0"/>
    <n v="1"/>
    <n v="0"/>
    <s v="V0045_7"/>
    <n v="1"/>
    <n v="9"/>
    <n v="2"/>
    <n v="6.7777777777777777"/>
    <n v="8.5"/>
    <n v="27.157142857142855"/>
  </r>
  <r>
    <n v="321"/>
    <x v="2"/>
    <x v="8"/>
    <s v="V0045"/>
    <s v="V0045_p03"/>
    <x v="3"/>
    <n v="0"/>
    <n v="0"/>
    <n v="0"/>
    <n v="1"/>
    <n v="0"/>
    <s v="V0045_7"/>
    <n v="0"/>
    <n v="9"/>
    <n v="2"/>
    <n v="6.7777777777777777"/>
    <n v="8.5"/>
    <n v="27.157142857142855"/>
  </r>
  <r>
    <n v="322"/>
    <x v="2"/>
    <x v="8"/>
    <s v="V0045"/>
    <s v="V0045_p04"/>
    <x v="3"/>
    <n v="0"/>
    <n v="0"/>
    <n v="0"/>
    <n v="1"/>
    <n v="0"/>
    <s v="V0045_7"/>
    <n v="0"/>
    <n v="9"/>
    <n v="2"/>
    <n v="6.7777777777777777"/>
    <n v="8.5"/>
    <n v="27.157142857142855"/>
  </r>
  <r>
    <n v="323"/>
    <x v="2"/>
    <x v="8"/>
    <s v="V0045"/>
    <s v="V0045_p05"/>
    <x v="1"/>
    <n v="0"/>
    <n v="0"/>
    <n v="0"/>
    <n v="1"/>
    <n v="0"/>
    <s v="V0045_6"/>
    <n v="0"/>
    <n v="9"/>
    <n v="2"/>
    <n v="6.7777777777777777"/>
    <n v="8.5"/>
    <n v="27.157142857142855"/>
  </r>
  <r>
    <n v="324"/>
    <x v="2"/>
    <x v="8"/>
    <s v="V0045"/>
    <s v="V0045_p06"/>
    <x v="3"/>
    <n v="0"/>
    <n v="0"/>
    <n v="0"/>
    <n v="1"/>
    <n v="0"/>
    <s v="V0045_7"/>
    <n v="0"/>
    <n v="9"/>
    <n v="2"/>
    <n v="6.7777777777777777"/>
    <n v="8.5"/>
    <n v="27.157142857142855"/>
  </r>
  <r>
    <n v="325"/>
    <x v="2"/>
    <x v="8"/>
    <s v="V0045"/>
    <s v="V0045_p07"/>
    <x v="3"/>
    <n v="0"/>
    <n v="0"/>
    <n v="0"/>
    <n v="1"/>
    <n v="0"/>
    <s v="V0045_7"/>
    <n v="0"/>
    <n v="9"/>
    <n v="2"/>
    <n v="6.7777777777777777"/>
    <n v="8.5"/>
    <n v="27.157142857142855"/>
  </r>
  <r>
    <n v="326"/>
    <x v="2"/>
    <x v="8"/>
    <s v="V0045"/>
    <s v="V0045_p08"/>
    <x v="3"/>
    <n v="0"/>
    <n v="0"/>
    <n v="0"/>
    <n v="1"/>
    <n v="0"/>
    <s v="V0045_7"/>
    <n v="0"/>
    <n v="9"/>
    <n v="2"/>
    <n v="6.7777777777777777"/>
    <n v="8.5"/>
    <n v="27.157142857142855"/>
  </r>
  <r>
    <n v="327"/>
    <x v="2"/>
    <x v="8"/>
    <s v="V0045"/>
    <s v="V0045_p09"/>
    <x v="3"/>
    <n v="0"/>
    <n v="0"/>
    <n v="0"/>
    <n v="1"/>
    <n v="0"/>
    <s v="V0045_7"/>
    <n v="0"/>
    <n v="9"/>
    <n v="2"/>
    <n v="6.7777777777777777"/>
    <n v="8.5"/>
    <n v="27.157142857142855"/>
  </r>
  <r>
    <n v="328"/>
    <x v="3"/>
    <x v="9"/>
    <s v="V0046"/>
    <s v="V0046_p01"/>
    <x v="56"/>
    <n v="1"/>
    <n v="1"/>
    <n v="1"/>
    <n v="1"/>
    <n v="1"/>
    <s v="V0046_1"/>
    <n v="1"/>
    <n v="5"/>
    <n v="1"/>
    <n v="1"/>
    <n v="2"/>
    <n v="1.5999999999999999"/>
  </r>
  <r>
    <n v="329"/>
    <x v="3"/>
    <x v="9"/>
    <s v="V0046"/>
    <s v="V0046_p02"/>
    <x v="56"/>
    <n v="0"/>
    <n v="0"/>
    <n v="0"/>
    <n v="1"/>
    <n v="0"/>
    <s v="V0046_1"/>
    <n v="0"/>
    <n v="5"/>
    <n v="1"/>
    <n v="1"/>
    <n v="2"/>
    <n v="1.5999999999999999"/>
  </r>
  <r>
    <n v="330"/>
    <x v="3"/>
    <x v="9"/>
    <s v="V0046"/>
    <s v="V0046_p03"/>
    <x v="56"/>
    <n v="0"/>
    <n v="0"/>
    <n v="0"/>
    <n v="1"/>
    <n v="0"/>
    <s v="V0046_1"/>
    <n v="0"/>
    <n v="5"/>
    <n v="1"/>
    <n v="1"/>
    <n v="2"/>
    <n v="1.5999999999999999"/>
  </r>
  <r>
    <n v="331"/>
    <x v="3"/>
    <x v="9"/>
    <s v="V0046"/>
    <s v="V0046_p04"/>
    <x v="56"/>
    <n v="0"/>
    <n v="0"/>
    <n v="0"/>
    <n v="1"/>
    <n v="0"/>
    <s v="V0046_1"/>
    <n v="0"/>
    <n v="5"/>
    <n v="1"/>
    <n v="1"/>
    <n v="2"/>
    <n v="1.5999999999999999"/>
  </r>
  <r>
    <n v="332"/>
    <x v="3"/>
    <x v="9"/>
    <s v="V0046"/>
    <s v="V0046_p05"/>
    <x v="56"/>
    <n v="0"/>
    <n v="0"/>
    <n v="0"/>
    <n v="1"/>
    <n v="0"/>
    <s v="V0046_1"/>
    <n v="0"/>
    <n v="5"/>
    <n v="1"/>
    <n v="1"/>
    <n v="2"/>
    <n v="1.5999999999999999"/>
  </r>
  <r>
    <n v="333"/>
    <x v="3"/>
    <x v="9"/>
    <s v="V0047"/>
    <s v="V0047_p01"/>
    <x v="56"/>
    <n v="0"/>
    <n v="0"/>
    <n v="1"/>
    <n v="1"/>
    <n v="0"/>
    <s v="V0047_1"/>
    <n v="1"/>
    <n v="5"/>
    <n v="2"/>
    <n v="0.6"/>
    <n v="2"/>
    <n v="1.5999999999999999"/>
  </r>
  <r>
    <n v="334"/>
    <x v="3"/>
    <x v="9"/>
    <s v="V0047"/>
    <s v="V0047_p02"/>
    <x v="56"/>
    <n v="0"/>
    <n v="0"/>
    <n v="0"/>
    <n v="1"/>
    <n v="0"/>
    <s v="V0047_1"/>
    <n v="0"/>
    <n v="5"/>
    <n v="2"/>
    <n v="0.6"/>
    <n v="2"/>
    <n v="1.5999999999999999"/>
  </r>
  <r>
    <n v="335"/>
    <x v="3"/>
    <x v="9"/>
    <s v="V0047"/>
    <s v="V0047_p03"/>
    <x v="56"/>
    <n v="0"/>
    <n v="0"/>
    <n v="0"/>
    <n v="1"/>
    <n v="0"/>
    <s v="V0047_1"/>
    <n v="0"/>
    <n v="5"/>
    <n v="2"/>
    <n v="0.6"/>
    <n v="2"/>
    <n v="1.5999999999999999"/>
  </r>
  <r>
    <n v="336"/>
    <x v="3"/>
    <x v="9"/>
    <s v="V0047"/>
    <s v="V0047_p04"/>
    <x v="0"/>
    <n v="0"/>
    <n v="0"/>
    <n v="0"/>
    <n v="1"/>
    <n v="0"/>
    <s v="V0047_0"/>
    <n v="1"/>
    <n v="5"/>
    <n v="2"/>
    <n v="0.6"/>
    <n v="2"/>
    <n v="1.5999999999999999"/>
  </r>
  <r>
    <n v="337"/>
    <x v="3"/>
    <x v="9"/>
    <s v="V0047"/>
    <s v="V0047_p05"/>
    <x v="0"/>
    <n v="0"/>
    <n v="0"/>
    <n v="0"/>
    <n v="1"/>
    <n v="0"/>
    <s v="V0047_0"/>
    <n v="0"/>
    <n v="5"/>
    <n v="2"/>
    <n v="0.6"/>
    <n v="2"/>
    <n v="1.5999999999999999"/>
  </r>
  <r>
    <n v="338"/>
    <x v="3"/>
    <x v="9"/>
    <s v="V0048"/>
    <s v="V0048_p01"/>
    <x v="57"/>
    <n v="0"/>
    <n v="0"/>
    <n v="1"/>
    <n v="1"/>
    <n v="1"/>
    <s v="V0048_2"/>
    <n v="1"/>
    <n v="7"/>
    <n v="1"/>
    <n v="2"/>
    <n v="2"/>
    <n v="1.5999999999999999"/>
  </r>
  <r>
    <n v="339"/>
    <x v="3"/>
    <x v="9"/>
    <s v="V0048"/>
    <s v="V0048_p02"/>
    <x v="57"/>
    <n v="0"/>
    <n v="0"/>
    <n v="0"/>
    <n v="1"/>
    <n v="0"/>
    <s v="V0048_2"/>
    <n v="0"/>
    <n v="7"/>
    <n v="1"/>
    <n v="2"/>
    <n v="2"/>
    <n v="1.5999999999999999"/>
  </r>
  <r>
    <n v="340"/>
    <x v="3"/>
    <x v="9"/>
    <s v="V0048"/>
    <s v="V0048_p03"/>
    <x v="57"/>
    <n v="0"/>
    <n v="0"/>
    <n v="0"/>
    <n v="1"/>
    <n v="0"/>
    <s v="V0048_2"/>
    <n v="0"/>
    <n v="7"/>
    <n v="1"/>
    <n v="2"/>
    <n v="2"/>
    <n v="1.5999999999999999"/>
  </r>
  <r>
    <n v="341"/>
    <x v="3"/>
    <x v="9"/>
    <s v="V0048"/>
    <s v="V0048_p04"/>
    <x v="57"/>
    <n v="0"/>
    <n v="0"/>
    <n v="0"/>
    <n v="1"/>
    <n v="0"/>
    <s v="V0048_2"/>
    <n v="0"/>
    <n v="7"/>
    <n v="1"/>
    <n v="2"/>
    <n v="2"/>
    <n v="1.5999999999999999"/>
  </r>
  <r>
    <n v="342"/>
    <x v="3"/>
    <x v="9"/>
    <s v="V0048"/>
    <s v="V0048_p05"/>
    <x v="57"/>
    <n v="0"/>
    <n v="0"/>
    <n v="0"/>
    <n v="1"/>
    <n v="0"/>
    <s v="V0048_2"/>
    <n v="0"/>
    <n v="7"/>
    <n v="1"/>
    <n v="2"/>
    <n v="2"/>
    <n v="1.5999999999999999"/>
  </r>
  <r>
    <n v="343"/>
    <x v="3"/>
    <x v="9"/>
    <s v="V0048"/>
    <s v="V0048_p06"/>
    <x v="57"/>
    <n v="0"/>
    <n v="0"/>
    <n v="0"/>
    <n v="1"/>
    <n v="0"/>
    <s v="V0048_2"/>
    <n v="0"/>
    <n v="7"/>
    <n v="1"/>
    <n v="2"/>
    <n v="2"/>
    <n v="1.5999999999999999"/>
  </r>
  <r>
    <n v="344"/>
    <x v="3"/>
    <x v="9"/>
    <s v="V0048"/>
    <s v="V0048_p07"/>
    <x v="57"/>
    <n v="0"/>
    <n v="0"/>
    <n v="0"/>
    <n v="1"/>
    <n v="0"/>
    <s v="V0048_2"/>
    <n v="0"/>
    <n v="7"/>
    <n v="1"/>
    <n v="2"/>
    <n v="2"/>
    <n v="1.5999999999999999"/>
  </r>
  <r>
    <n v="345"/>
    <x v="3"/>
    <x v="9"/>
    <s v="V0049"/>
    <s v="V0049_p01"/>
    <x v="57"/>
    <n v="0"/>
    <n v="0"/>
    <n v="1"/>
    <n v="1"/>
    <n v="0"/>
    <s v="V0049_2"/>
    <n v="1"/>
    <n v="10"/>
    <n v="2"/>
    <n v="1.2"/>
    <n v="2"/>
    <n v="1.5999999999999999"/>
  </r>
  <r>
    <n v="346"/>
    <x v="3"/>
    <x v="9"/>
    <s v="V0049"/>
    <s v="V0049_p02"/>
    <x v="56"/>
    <n v="0"/>
    <n v="0"/>
    <n v="0"/>
    <n v="1"/>
    <n v="0"/>
    <s v="V0049_1"/>
    <n v="1"/>
    <n v="10"/>
    <n v="2"/>
    <n v="1.2"/>
    <n v="2"/>
    <n v="1.5999999999999999"/>
  </r>
  <r>
    <n v="347"/>
    <x v="3"/>
    <x v="9"/>
    <s v="V0049"/>
    <s v="V0049_p03"/>
    <x v="56"/>
    <n v="0"/>
    <n v="0"/>
    <n v="0"/>
    <n v="1"/>
    <n v="0"/>
    <s v="V0049_1"/>
    <n v="0"/>
    <n v="10"/>
    <n v="2"/>
    <n v="1.2"/>
    <n v="2"/>
    <n v="1.5999999999999999"/>
  </r>
  <r>
    <n v="348"/>
    <x v="3"/>
    <x v="9"/>
    <s v="V0049"/>
    <s v="V0049_p04"/>
    <x v="56"/>
    <n v="0"/>
    <n v="0"/>
    <n v="0"/>
    <n v="1"/>
    <n v="0"/>
    <s v="V0049_1"/>
    <n v="0"/>
    <n v="10"/>
    <n v="2"/>
    <n v="1.2"/>
    <n v="2"/>
    <n v="1.5999999999999999"/>
  </r>
  <r>
    <n v="349"/>
    <x v="3"/>
    <x v="9"/>
    <s v="V0049"/>
    <s v="V0049_p05"/>
    <x v="56"/>
    <n v="0"/>
    <n v="0"/>
    <n v="0"/>
    <n v="1"/>
    <n v="0"/>
    <s v="V0049_1"/>
    <n v="0"/>
    <n v="10"/>
    <n v="2"/>
    <n v="1.2"/>
    <n v="2"/>
    <n v="1.5999999999999999"/>
  </r>
  <r>
    <n v="350"/>
    <x v="3"/>
    <x v="9"/>
    <s v="V0049"/>
    <s v="V0049_p06"/>
    <x v="56"/>
    <n v="0"/>
    <n v="0"/>
    <n v="0"/>
    <n v="1"/>
    <n v="0"/>
    <s v="V0049_1"/>
    <n v="0"/>
    <n v="10"/>
    <n v="2"/>
    <n v="1.2"/>
    <n v="2"/>
    <n v="1.5999999999999999"/>
  </r>
  <r>
    <n v="351"/>
    <x v="3"/>
    <x v="9"/>
    <s v="V0049"/>
    <s v="V0049_p07"/>
    <x v="57"/>
    <n v="0"/>
    <n v="0"/>
    <n v="0"/>
    <n v="1"/>
    <n v="0"/>
    <s v="V0049_2"/>
    <n v="0"/>
    <n v="10"/>
    <n v="2"/>
    <n v="1.2"/>
    <n v="2"/>
    <n v="1.5999999999999999"/>
  </r>
  <r>
    <n v="352"/>
    <x v="3"/>
    <x v="9"/>
    <s v="V0049"/>
    <s v="V0049_p08"/>
    <x v="56"/>
    <n v="0"/>
    <n v="0"/>
    <n v="0"/>
    <n v="1"/>
    <n v="0"/>
    <s v="V0049_1"/>
    <n v="0"/>
    <n v="10"/>
    <n v="2"/>
    <n v="1.2"/>
    <n v="2"/>
    <n v="1.5999999999999999"/>
  </r>
  <r>
    <n v="353"/>
    <x v="3"/>
    <x v="9"/>
    <s v="V0049"/>
    <s v="V0049_p09"/>
    <x v="56"/>
    <n v="0"/>
    <n v="0"/>
    <n v="0"/>
    <n v="1"/>
    <n v="0"/>
    <s v="V0049_1"/>
    <n v="0"/>
    <n v="10"/>
    <n v="2"/>
    <n v="1.2"/>
    <n v="2"/>
    <n v="1.5999999999999999"/>
  </r>
  <r>
    <n v="354"/>
    <x v="3"/>
    <x v="9"/>
    <s v="V0049"/>
    <s v="V0049_p10"/>
    <x v="56"/>
    <n v="0"/>
    <n v="0"/>
    <n v="0"/>
    <n v="1"/>
    <n v="0"/>
    <s v="V0049_1"/>
    <n v="0"/>
    <n v="10"/>
    <n v="2"/>
    <n v="1.2"/>
    <n v="2"/>
    <n v="1.5999999999999999"/>
  </r>
  <r>
    <n v="355"/>
    <x v="3"/>
    <x v="9"/>
    <s v="V0050"/>
    <s v="V0050_p01"/>
    <x v="0"/>
    <n v="0"/>
    <n v="0"/>
    <n v="1"/>
    <n v="1"/>
    <n v="0"/>
    <s v="V0050_0"/>
    <n v="1"/>
    <n v="7"/>
    <n v="2"/>
    <n v="0.2857142857142857"/>
    <n v="2"/>
    <n v="1.5999999999999999"/>
  </r>
  <r>
    <n v="356"/>
    <x v="3"/>
    <x v="9"/>
    <s v="V0050"/>
    <s v="V0050_p02"/>
    <x v="0"/>
    <n v="0"/>
    <n v="0"/>
    <n v="0"/>
    <n v="1"/>
    <n v="0"/>
    <s v="V0050_0"/>
    <n v="0"/>
    <n v="7"/>
    <n v="2"/>
    <n v="0.2857142857142857"/>
    <n v="2"/>
    <n v="1.5999999999999999"/>
  </r>
  <r>
    <n v="357"/>
    <x v="3"/>
    <x v="9"/>
    <s v="V0050"/>
    <s v="V0050_p03"/>
    <x v="0"/>
    <n v="0"/>
    <n v="0"/>
    <n v="0"/>
    <n v="1"/>
    <n v="0"/>
    <s v="V0050_0"/>
    <n v="0"/>
    <n v="7"/>
    <n v="2"/>
    <n v="0.2857142857142857"/>
    <n v="2"/>
    <n v="1.5999999999999999"/>
  </r>
  <r>
    <n v="358"/>
    <x v="3"/>
    <x v="9"/>
    <s v="V0050"/>
    <s v="V0050_p04"/>
    <x v="56"/>
    <n v="0"/>
    <n v="0"/>
    <n v="0"/>
    <n v="1"/>
    <n v="0"/>
    <s v="V0050_1"/>
    <n v="1"/>
    <n v="7"/>
    <n v="2"/>
    <n v="0.2857142857142857"/>
    <n v="2"/>
    <n v="1.5999999999999999"/>
  </r>
  <r>
    <n v="359"/>
    <x v="3"/>
    <x v="9"/>
    <s v="V0050"/>
    <s v="V0050_p05"/>
    <x v="0"/>
    <n v="0"/>
    <n v="0"/>
    <n v="0"/>
    <n v="1"/>
    <n v="0"/>
    <s v="V0050_0"/>
    <n v="0"/>
    <n v="7"/>
    <n v="2"/>
    <n v="0.2857142857142857"/>
    <n v="2"/>
    <n v="1.5999999999999999"/>
  </r>
  <r>
    <n v="360"/>
    <x v="3"/>
    <x v="9"/>
    <s v="V0050"/>
    <s v="V0050_p06"/>
    <x v="0"/>
    <n v="0"/>
    <n v="0"/>
    <n v="0"/>
    <n v="1"/>
    <n v="0"/>
    <s v="V0050_0"/>
    <n v="0"/>
    <n v="7"/>
    <n v="2"/>
    <n v="0.2857142857142857"/>
    <n v="2"/>
    <n v="1.5999999999999999"/>
  </r>
  <r>
    <n v="361"/>
    <x v="3"/>
    <x v="9"/>
    <s v="V0050"/>
    <s v="V0050_p07"/>
    <x v="56"/>
    <n v="0"/>
    <n v="0"/>
    <n v="0"/>
    <n v="1"/>
    <n v="0"/>
    <s v="V0050_1"/>
    <n v="0"/>
    <n v="7"/>
    <n v="2"/>
    <n v="0.2857142857142857"/>
    <n v="2"/>
    <n v="1.5999999999999999"/>
  </r>
  <r>
    <n v="362"/>
    <x v="3"/>
    <x v="10"/>
    <s v="V0051"/>
    <s v="V0051_p01"/>
    <x v="56"/>
    <n v="0"/>
    <n v="1"/>
    <n v="1"/>
    <n v="1"/>
    <n v="0"/>
    <s v="V0051_1"/>
    <n v="1"/>
    <n v="5"/>
    <n v="1"/>
    <n v="1"/>
    <n v="1.8"/>
    <n v="1.5999999999999999"/>
  </r>
  <r>
    <n v="363"/>
    <x v="3"/>
    <x v="10"/>
    <s v="V0051"/>
    <s v="V0051_p02"/>
    <x v="56"/>
    <n v="0"/>
    <n v="0"/>
    <n v="0"/>
    <n v="1"/>
    <n v="0"/>
    <s v="V0051_1"/>
    <n v="0"/>
    <n v="5"/>
    <n v="1"/>
    <n v="1"/>
    <n v="1.8"/>
    <n v="1.5999999999999999"/>
  </r>
  <r>
    <n v="364"/>
    <x v="3"/>
    <x v="10"/>
    <s v="V0051"/>
    <s v="V0051_p03"/>
    <x v="56"/>
    <n v="0"/>
    <n v="0"/>
    <n v="0"/>
    <n v="1"/>
    <n v="0"/>
    <s v="V0051_1"/>
    <n v="0"/>
    <n v="5"/>
    <n v="1"/>
    <n v="1"/>
    <n v="1.8"/>
    <n v="1.5999999999999999"/>
  </r>
  <r>
    <n v="365"/>
    <x v="3"/>
    <x v="10"/>
    <s v="V0051"/>
    <s v="V0051_p04"/>
    <x v="56"/>
    <n v="0"/>
    <n v="0"/>
    <n v="0"/>
    <n v="1"/>
    <n v="0"/>
    <s v="V0051_1"/>
    <n v="0"/>
    <n v="5"/>
    <n v="1"/>
    <n v="1"/>
    <n v="1.8"/>
    <n v="1.5999999999999999"/>
  </r>
  <r>
    <n v="366"/>
    <x v="3"/>
    <x v="10"/>
    <s v="V0051"/>
    <s v="V0051_p05"/>
    <x v="56"/>
    <n v="0"/>
    <n v="0"/>
    <n v="0"/>
    <n v="1"/>
    <n v="0"/>
    <s v="V0051_1"/>
    <n v="0"/>
    <n v="5"/>
    <n v="1"/>
    <n v="1"/>
    <n v="1.8"/>
    <n v="1.5999999999999999"/>
  </r>
  <r>
    <n v="367"/>
    <x v="3"/>
    <x v="10"/>
    <s v="V0052"/>
    <s v="V0052_p01"/>
    <x v="56"/>
    <n v="0"/>
    <n v="0"/>
    <n v="1"/>
    <n v="1"/>
    <n v="0"/>
    <s v="V0052_1"/>
    <n v="1"/>
    <n v="9"/>
    <n v="2"/>
    <n v="0.55555555555555558"/>
    <n v="1.8"/>
    <n v="1.5999999999999999"/>
  </r>
  <r>
    <n v="368"/>
    <x v="3"/>
    <x v="10"/>
    <s v="V0052"/>
    <s v="V0052_p02"/>
    <x v="0"/>
    <n v="0"/>
    <n v="0"/>
    <n v="0"/>
    <n v="1"/>
    <n v="0"/>
    <s v="V0052_0"/>
    <n v="1"/>
    <n v="9"/>
    <n v="2"/>
    <n v="0.55555555555555558"/>
    <n v="1.8"/>
    <n v="1.5999999999999999"/>
  </r>
  <r>
    <n v="369"/>
    <x v="3"/>
    <x v="10"/>
    <s v="V0052"/>
    <s v="V0052_p03"/>
    <x v="56"/>
    <n v="0"/>
    <n v="0"/>
    <n v="0"/>
    <n v="1"/>
    <n v="0"/>
    <s v="V0052_1"/>
    <n v="0"/>
    <n v="9"/>
    <n v="2"/>
    <n v="0.55555555555555558"/>
    <n v="1.8"/>
    <n v="1.5999999999999999"/>
  </r>
  <r>
    <n v="370"/>
    <x v="3"/>
    <x v="10"/>
    <s v="V0052"/>
    <s v="V0052_p04"/>
    <x v="56"/>
    <n v="0"/>
    <n v="0"/>
    <n v="0"/>
    <n v="1"/>
    <n v="0"/>
    <s v="V0052_1"/>
    <n v="0"/>
    <n v="9"/>
    <n v="2"/>
    <n v="0.55555555555555558"/>
    <n v="1.8"/>
    <n v="1.5999999999999999"/>
  </r>
  <r>
    <n v="371"/>
    <x v="3"/>
    <x v="10"/>
    <s v="V0052"/>
    <s v="V0052_p05"/>
    <x v="56"/>
    <n v="0"/>
    <n v="0"/>
    <n v="0"/>
    <n v="1"/>
    <n v="0"/>
    <s v="V0052_1"/>
    <n v="0"/>
    <n v="9"/>
    <n v="2"/>
    <n v="0.55555555555555558"/>
    <n v="1.8"/>
    <n v="1.5999999999999999"/>
  </r>
  <r>
    <n v="372"/>
    <x v="3"/>
    <x v="10"/>
    <s v="V0052"/>
    <s v="V0052_p06"/>
    <x v="0"/>
    <n v="0"/>
    <n v="0"/>
    <n v="0"/>
    <n v="1"/>
    <n v="0"/>
    <s v="V0052_0"/>
    <n v="0"/>
    <n v="9"/>
    <n v="2"/>
    <n v="0.55555555555555558"/>
    <n v="1.8"/>
    <n v="1.5999999999999999"/>
  </r>
  <r>
    <n v="373"/>
    <x v="3"/>
    <x v="10"/>
    <s v="V0052"/>
    <s v="V0052_p07"/>
    <x v="0"/>
    <n v="0"/>
    <n v="0"/>
    <n v="0"/>
    <n v="1"/>
    <n v="0"/>
    <s v="V0052_0"/>
    <n v="0"/>
    <n v="9"/>
    <n v="2"/>
    <n v="0.55555555555555558"/>
    <n v="1.8"/>
    <n v="1.5999999999999999"/>
  </r>
  <r>
    <n v="374"/>
    <x v="3"/>
    <x v="10"/>
    <s v="V0052"/>
    <s v="V0052_p08"/>
    <x v="56"/>
    <n v="0"/>
    <n v="0"/>
    <n v="0"/>
    <n v="1"/>
    <n v="0"/>
    <s v="V0052_1"/>
    <n v="0"/>
    <n v="9"/>
    <n v="2"/>
    <n v="0.55555555555555558"/>
    <n v="1.8"/>
    <n v="1.5999999999999999"/>
  </r>
  <r>
    <n v="375"/>
    <x v="3"/>
    <x v="10"/>
    <s v="V0052"/>
    <s v="V0052_p09"/>
    <x v="0"/>
    <n v="0"/>
    <n v="0"/>
    <n v="0"/>
    <n v="1"/>
    <n v="0"/>
    <s v="V0052_0"/>
    <n v="0"/>
    <n v="9"/>
    <n v="2"/>
    <n v="0.55555555555555558"/>
    <n v="1.8"/>
    <n v="1.5999999999999999"/>
  </r>
  <r>
    <n v="376"/>
    <x v="3"/>
    <x v="10"/>
    <s v="V0053"/>
    <s v="V0053_p01"/>
    <x v="56"/>
    <n v="0"/>
    <n v="0"/>
    <n v="1"/>
    <n v="1"/>
    <n v="0"/>
    <s v="V0053_1"/>
    <n v="1"/>
    <n v="10"/>
    <n v="2"/>
    <n v="0.3"/>
    <n v="1.8"/>
    <n v="1.5999999999999999"/>
  </r>
  <r>
    <n v="377"/>
    <x v="3"/>
    <x v="10"/>
    <s v="V0053"/>
    <s v="V0053_p02"/>
    <x v="0"/>
    <n v="0"/>
    <n v="0"/>
    <n v="0"/>
    <n v="1"/>
    <n v="0"/>
    <s v="V0053_0"/>
    <n v="1"/>
    <n v="10"/>
    <n v="2"/>
    <n v="0.3"/>
    <n v="1.8"/>
    <n v="1.5999999999999999"/>
  </r>
  <r>
    <n v="378"/>
    <x v="3"/>
    <x v="10"/>
    <s v="V0053"/>
    <s v="V0053_p03"/>
    <x v="0"/>
    <n v="0"/>
    <n v="0"/>
    <n v="0"/>
    <n v="1"/>
    <n v="0"/>
    <s v="V0053_0"/>
    <n v="0"/>
    <n v="10"/>
    <n v="2"/>
    <n v="0.3"/>
    <n v="1.8"/>
    <n v="1.5999999999999999"/>
  </r>
  <r>
    <n v="379"/>
    <x v="3"/>
    <x v="10"/>
    <s v="V0053"/>
    <s v="V0053_p04"/>
    <x v="0"/>
    <n v="0"/>
    <n v="0"/>
    <n v="0"/>
    <n v="1"/>
    <n v="0"/>
    <s v="V0053_0"/>
    <n v="0"/>
    <n v="10"/>
    <n v="2"/>
    <n v="0.3"/>
    <n v="1.8"/>
    <n v="1.5999999999999999"/>
  </r>
  <r>
    <n v="380"/>
    <x v="3"/>
    <x v="10"/>
    <s v="V0053"/>
    <s v="V0053_p05"/>
    <x v="0"/>
    <n v="0"/>
    <n v="0"/>
    <n v="0"/>
    <n v="1"/>
    <n v="0"/>
    <s v="V0053_0"/>
    <n v="0"/>
    <n v="10"/>
    <n v="2"/>
    <n v="0.3"/>
    <n v="1.8"/>
    <n v="1.5999999999999999"/>
  </r>
  <r>
    <n v="381"/>
    <x v="3"/>
    <x v="10"/>
    <s v="V0053"/>
    <s v="V0053_p06"/>
    <x v="56"/>
    <n v="0"/>
    <n v="0"/>
    <n v="0"/>
    <n v="1"/>
    <n v="0"/>
    <s v="V0053_1"/>
    <n v="0"/>
    <n v="10"/>
    <n v="2"/>
    <n v="0.3"/>
    <n v="1.8"/>
    <n v="1.5999999999999999"/>
  </r>
  <r>
    <n v="382"/>
    <x v="3"/>
    <x v="10"/>
    <s v="V0053"/>
    <s v="V0053_p07"/>
    <x v="0"/>
    <n v="0"/>
    <n v="0"/>
    <n v="0"/>
    <n v="1"/>
    <n v="0"/>
    <s v="V0053_0"/>
    <n v="0"/>
    <n v="10"/>
    <n v="2"/>
    <n v="0.3"/>
    <n v="1.8"/>
    <n v="1.5999999999999999"/>
  </r>
  <r>
    <n v="383"/>
    <x v="3"/>
    <x v="10"/>
    <s v="V0053"/>
    <s v="V0053_p08"/>
    <x v="56"/>
    <n v="0"/>
    <n v="0"/>
    <n v="0"/>
    <n v="1"/>
    <n v="0"/>
    <s v="V0053_1"/>
    <n v="0"/>
    <n v="10"/>
    <n v="2"/>
    <n v="0.3"/>
    <n v="1.8"/>
    <n v="1.5999999999999999"/>
  </r>
  <r>
    <n v="384"/>
    <x v="3"/>
    <x v="10"/>
    <s v="V0053"/>
    <s v="V0053_p09"/>
    <x v="0"/>
    <n v="0"/>
    <n v="0"/>
    <n v="0"/>
    <n v="1"/>
    <n v="0"/>
    <s v="V0053_0"/>
    <n v="0"/>
    <n v="10"/>
    <n v="2"/>
    <n v="0.3"/>
    <n v="1.8"/>
    <n v="1.5999999999999999"/>
  </r>
  <r>
    <n v="385"/>
    <x v="3"/>
    <x v="10"/>
    <s v="V0053"/>
    <s v="V0053_p10"/>
    <x v="0"/>
    <n v="0"/>
    <n v="0"/>
    <n v="0"/>
    <n v="1"/>
    <n v="0"/>
    <s v="V0053_0"/>
    <n v="0"/>
    <n v="10"/>
    <n v="2"/>
    <n v="0.3"/>
    <n v="1.8"/>
    <n v="1.5999999999999999"/>
  </r>
  <r>
    <n v="386"/>
    <x v="3"/>
    <x v="10"/>
    <s v="V0054"/>
    <s v="V0054_p01"/>
    <x v="56"/>
    <n v="0"/>
    <n v="0"/>
    <n v="1"/>
    <n v="1"/>
    <n v="0"/>
    <s v="V0054_1"/>
    <n v="1"/>
    <n v="10"/>
    <n v="2"/>
    <n v="1.1000000000000001"/>
    <n v="1.8"/>
    <n v="1.5999999999999999"/>
  </r>
  <r>
    <n v="387"/>
    <x v="3"/>
    <x v="10"/>
    <s v="V0054"/>
    <s v="V0054_p02"/>
    <x v="56"/>
    <n v="0"/>
    <n v="0"/>
    <n v="0"/>
    <n v="1"/>
    <n v="0"/>
    <s v="V0054_1"/>
    <n v="0"/>
    <n v="10"/>
    <n v="2"/>
    <n v="1.1000000000000001"/>
    <n v="1.8"/>
    <n v="1.5999999999999999"/>
  </r>
  <r>
    <n v="388"/>
    <x v="3"/>
    <x v="10"/>
    <s v="V0054"/>
    <s v="V0054_p03"/>
    <x v="56"/>
    <n v="0"/>
    <n v="0"/>
    <n v="0"/>
    <n v="1"/>
    <n v="0"/>
    <s v="V0054_1"/>
    <n v="0"/>
    <n v="10"/>
    <n v="2"/>
    <n v="1.1000000000000001"/>
    <n v="1.8"/>
    <n v="1.5999999999999999"/>
  </r>
  <r>
    <n v="389"/>
    <x v="3"/>
    <x v="10"/>
    <s v="V0054"/>
    <s v="V0054_p04"/>
    <x v="56"/>
    <n v="0"/>
    <n v="0"/>
    <n v="0"/>
    <n v="1"/>
    <n v="0"/>
    <s v="V0054_1"/>
    <n v="0"/>
    <n v="10"/>
    <n v="2"/>
    <n v="1.1000000000000001"/>
    <n v="1.8"/>
    <n v="1.5999999999999999"/>
  </r>
  <r>
    <n v="390"/>
    <x v="3"/>
    <x v="10"/>
    <s v="V0054"/>
    <s v="V0054_p05"/>
    <x v="56"/>
    <n v="0"/>
    <n v="0"/>
    <n v="0"/>
    <n v="1"/>
    <n v="0"/>
    <s v="V0054_1"/>
    <n v="0"/>
    <n v="10"/>
    <n v="2"/>
    <n v="1.1000000000000001"/>
    <n v="1.8"/>
    <n v="1.5999999999999999"/>
  </r>
  <r>
    <n v="391"/>
    <x v="3"/>
    <x v="10"/>
    <s v="V0054"/>
    <s v="V0054_p06"/>
    <x v="56"/>
    <n v="0"/>
    <n v="0"/>
    <n v="0"/>
    <n v="1"/>
    <n v="0"/>
    <s v="V0054_1"/>
    <n v="0"/>
    <n v="10"/>
    <n v="2"/>
    <n v="1.1000000000000001"/>
    <n v="1.8"/>
    <n v="1.5999999999999999"/>
  </r>
  <r>
    <n v="392"/>
    <x v="3"/>
    <x v="10"/>
    <s v="V0054"/>
    <s v="V0054_p07"/>
    <x v="56"/>
    <n v="0"/>
    <n v="0"/>
    <n v="0"/>
    <n v="1"/>
    <n v="0"/>
    <s v="V0054_1"/>
    <n v="0"/>
    <n v="10"/>
    <n v="2"/>
    <n v="1.1000000000000001"/>
    <n v="1.8"/>
    <n v="1.5999999999999999"/>
  </r>
  <r>
    <n v="393"/>
    <x v="3"/>
    <x v="10"/>
    <s v="V0054"/>
    <s v="V0054_p08"/>
    <x v="56"/>
    <n v="0"/>
    <n v="0"/>
    <n v="0"/>
    <n v="1"/>
    <n v="0"/>
    <s v="V0054_1"/>
    <n v="0"/>
    <n v="10"/>
    <n v="2"/>
    <n v="1.1000000000000001"/>
    <n v="1.8"/>
    <n v="1.5999999999999999"/>
  </r>
  <r>
    <n v="394"/>
    <x v="3"/>
    <x v="10"/>
    <s v="V0054"/>
    <s v="V0054_p09"/>
    <x v="57"/>
    <n v="0"/>
    <n v="0"/>
    <n v="0"/>
    <n v="1"/>
    <n v="0"/>
    <s v="V0054_2"/>
    <n v="1"/>
    <n v="10"/>
    <n v="2"/>
    <n v="1.1000000000000001"/>
    <n v="1.8"/>
    <n v="1.5999999999999999"/>
  </r>
  <r>
    <n v="395"/>
    <x v="3"/>
    <x v="10"/>
    <s v="V0054"/>
    <s v="V0054_p10"/>
    <x v="56"/>
    <n v="0"/>
    <n v="0"/>
    <n v="0"/>
    <n v="1"/>
    <n v="0"/>
    <s v="V0054_1"/>
    <n v="0"/>
    <n v="10"/>
    <n v="2"/>
    <n v="1.1000000000000001"/>
    <n v="1.8"/>
    <n v="1.5999999999999999"/>
  </r>
  <r>
    <n v="396"/>
    <x v="3"/>
    <x v="10"/>
    <s v="V0055"/>
    <s v="V0055_p01"/>
    <x v="57"/>
    <n v="0"/>
    <n v="0"/>
    <n v="1"/>
    <n v="1"/>
    <n v="0"/>
    <s v="V0055_2"/>
    <n v="1"/>
    <n v="10"/>
    <n v="2"/>
    <n v="1.8"/>
    <n v="1.8"/>
    <n v="1.5999999999999999"/>
  </r>
  <r>
    <n v="397"/>
    <x v="3"/>
    <x v="10"/>
    <s v="V0055"/>
    <s v="V0055_p02"/>
    <x v="56"/>
    <n v="0"/>
    <n v="0"/>
    <n v="0"/>
    <n v="1"/>
    <n v="0"/>
    <s v="V0055_1"/>
    <n v="1"/>
    <n v="10"/>
    <n v="2"/>
    <n v="1.8"/>
    <n v="1.8"/>
    <n v="1.5999999999999999"/>
  </r>
  <r>
    <n v="398"/>
    <x v="3"/>
    <x v="10"/>
    <s v="V0055"/>
    <s v="V0055_p03"/>
    <x v="57"/>
    <n v="0"/>
    <n v="0"/>
    <n v="0"/>
    <n v="1"/>
    <n v="0"/>
    <s v="V0055_2"/>
    <n v="0"/>
    <n v="10"/>
    <n v="2"/>
    <n v="1.8"/>
    <n v="1.8"/>
    <n v="1.5999999999999999"/>
  </r>
  <r>
    <n v="399"/>
    <x v="3"/>
    <x v="10"/>
    <s v="V0055"/>
    <s v="V0055_p04"/>
    <x v="57"/>
    <n v="0"/>
    <n v="0"/>
    <n v="0"/>
    <n v="1"/>
    <n v="0"/>
    <s v="V0055_2"/>
    <n v="0"/>
    <n v="10"/>
    <n v="2"/>
    <n v="1.8"/>
    <n v="1.8"/>
    <n v="1.5999999999999999"/>
  </r>
  <r>
    <n v="400"/>
    <x v="3"/>
    <x v="10"/>
    <s v="V0055"/>
    <s v="V0055_p05"/>
    <x v="57"/>
    <n v="0"/>
    <n v="0"/>
    <n v="0"/>
    <n v="1"/>
    <n v="0"/>
    <s v="V0055_2"/>
    <n v="0"/>
    <n v="10"/>
    <n v="2"/>
    <n v="1.8"/>
    <n v="1.8"/>
    <n v="1.5999999999999999"/>
  </r>
  <r>
    <n v="401"/>
    <x v="3"/>
    <x v="10"/>
    <s v="V0055"/>
    <s v="V0055_p06"/>
    <x v="57"/>
    <n v="0"/>
    <n v="0"/>
    <n v="0"/>
    <n v="1"/>
    <n v="0"/>
    <s v="V0055_2"/>
    <n v="0"/>
    <n v="10"/>
    <n v="2"/>
    <n v="1.8"/>
    <n v="1.8"/>
    <n v="1.5999999999999999"/>
  </r>
  <r>
    <n v="402"/>
    <x v="3"/>
    <x v="10"/>
    <s v="V0055"/>
    <s v="V0055_p07"/>
    <x v="57"/>
    <n v="0"/>
    <n v="0"/>
    <n v="0"/>
    <n v="1"/>
    <n v="0"/>
    <s v="V0055_2"/>
    <n v="0"/>
    <n v="10"/>
    <n v="2"/>
    <n v="1.8"/>
    <n v="1.8"/>
    <n v="1.5999999999999999"/>
  </r>
  <r>
    <n v="403"/>
    <x v="3"/>
    <x v="10"/>
    <s v="V0055"/>
    <s v="V0055_p08"/>
    <x v="57"/>
    <n v="0"/>
    <n v="0"/>
    <n v="0"/>
    <n v="1"/>
    <n v="0"/>
    <s v="V0055_2"/>
    <n v="0"/>
    <n v="10"/>
    <n v="2"/>
    <n v="1.8"/>
    <n v="1.8"/>
    <n v="1.5999999999999999"/>
  </r>
  <r>
    <n v="404"/>
    <x v="3"/>
    <x v="10"/>
    <s v="V0055"/>
    <s v="V0055_p09"/>
    <x v="56"/>
    <n v="0"/>
    <n v="0"/>
    <n v="0"/>
    <n v="1"/>
    <n v="0"/>
    <s v="V0055_1"/>
    <n v="0"/>
    <n v="10"/>
    <n v="2"/>
    <n v="1.8"/>
    <n v="1.8"/>
    <n v="1.5999999999999999"/>
  </r>
  <r>
    <n v="405"/>
    <x v="3"/>
    <x v="10"/>
    <s v="V0055"/>
    <s v="V0055_p10"/>
    <x v="57"/>
    <n v="0"/>
    <n v="0"/>
    <n v="0"/>
    <n v="1"/>
    <n v="0"/>
    <s v="V0055_2"/>
    <n v="0"/>
    <n v="10"/>
    <n v="2"/>
    <n v="1.8"/>
    <n v="1.8"/>
    <n v="1.5999999999999999"/>
  </r>
  <r>
    <n v="406"/>
    <x v="3"/>
    <x v="11"/>
    <s v="V0056"/>
    <s v="V0056_p01"/>
    <x v="56"/>
    <n v="0"/>
    <n v="1"/>
    <n v="1"/>
    <n v="1"/>
    <n v="0"/>
    <s v="V0056_1"/>
    <n v="1"/>
    <n v="5"/>
    <n v="1"/>
    <n v="1"/>
    <n v="1"/>
    <n v="1.5999999999999999"/>
  </r>
  <r>
    <n v="407"/>
    <x v="3"/>
    <x v="11"/>
    <s v="V0056"/>
    <s v="V0056_p02"/>
    <x v="56"/>
    <n v="0"/>
    <n v="0"/>
    <n v="0"/>
    <n v="1"/>
    <n v="0"/>
    <s v="V0056_1"/>
    <n v="0"/>
    <n v="5"/>
    <n v="1"/>
    <n v="1"/>
    <n v="1"/>
    <n v="1.5999999999999999"/>
  </r>
  <r>
    <n v="408"/>
    <x v="3"/>
    <x v="11"/>
    <s v="V0056"/>
    <s v="V0056_p03"/>
    <x v="56"/>
    <n v="0"/>
    <n v="0"/>
    <n v="0"/>
    <n v="1"/>
    <n v="0"/>
    <s v="V0056_1"/>
    <n v="0"/>
    <n v="5"/>
    <n v="1"/>
    <n v="1"/>
    <n v="1"/>
    <n v="1.5999999999999999"/>
  </r>
  <r>
    <n v="409"/>
    <x v="3"/>
    <x v="11"/>
    <s v="V0056"/>
    <s v="V0056_p04"/>
    <x v="56"/>
    <n v="0"/>
    <n v="0"/>
    <n v="0"/>
    <n v="1"/>
    <n v="0"/>
    <s v="V0056_1"/>
    <n v="0"/>
    <n v="5"/>
    <n v="1"/>
    <n v="1"/>
    <n v="1"/>
    <n v="1.5999999999999999"/>
  </r>
  <r>
    <n v="410"/>
    <x v="3"/>
    <x v="11"/>
    <s v="V0056"/>
    <s v="V0056_p05"/>
    <x v="56"/>
    <n v="0"/>
    <n v="0"/>
    <n v="0"/>
    <n v="1"/>
    <n v="0"/>
    <s v="V0056_1"/>
    <n v="0"/>
    <n v="5"/>
    <n v="1"/>
    <n v="1"/>
    <n v="1"/>
    <n v="1.5999999999999999"/>
  </r>
  <r>
    <n v="411"/>
    <x v="3"/>
    <x v="11"/>
    <s v="V0057"/>
    <s v="V0057_p01"/>
    <x v="0"/>
    <n v="0"/>
    <n v="0"/>
    <n v="1"/>
    <n v="1"/>
    <n v="0"/>
    <s v="V0057_0"/>
    <n v="1"/>
    <n v="6"/>
    <n v="1"/>
    <n v="0"/>
    <n v="1"/>
    <n v="1.5999999999999999"/>
  </r>
  <r>
    <n v="412"/>
    <x v="3"/>
    <x v="11"/>
    <s v="V0057"/>
    <s v="V0057_p02"/>
    <x v="0"/>
    <n v="0"/>
    <n v="0"/>
    <n v="0"/>
    <n v="1"/>
    <n v="0"/>
    <s v="V0057_0"/>
    <n v="0"/>
    <n v="6"/>
    <n v="1"/>
    <n v="0"/>
    <n v="1"/>
    <n v="1.5999999999999999"/>
  </r>
  <r>
    <n v="413"/>
    <x v="3"/>
    <x v="11"/>
    <s v="V0057"/>
    <s v="V0057_p03"/>
    <x v="0"/>
    <n v="0"/>
    <n v="0"/>
    <n v="0"/>
    <n v="1"/>
    <n v="0"/>
    <s v="V0057_0"/>
    <n v="0"/>
    <n v="6"/>
    <n v="1"/>
    <n v="0"/>
    <n v="1"/>
    <n v="1.5999999999999999"/>
  </r>
  <r>
    <n v="414"/>
    <x v="3"/>
    <x v="11"/>
    <s v="V0057"/>
    <s v="V0057_p04"/>
    <x v="0"/>
    <n v="0"/>
    <n v="0"/>
    <n v="0"/>
    <n v="1"/>
    <n v="0"/>
    <s v="V0057_0"/>
    <n v="0"/>
    <n v="6"/>
    <n v="1"/>
    <n v="0"/>
    <n v="1"/>
    <n v="1.5999999999999999"/>
  </r>
  <r>
    <n v="415"/>
    <x v="3"/>
    <x v="11"/>
    <s v="V0057"/>
    <s v="V0057_p05"/>
    <x v="0"/>
    <n v="0"/>
    <n v="0"/>
    <n v="0"/>
    <n v="1"/>
    <n v="0"/>
    <s v="V0057_0"/>
    <n v="0"/>
    <n v="6"/>
    <n v="1"/>
    <n v="0"/>
    <n v="1"/>
    <n v="1.5999999999999999"/>
  </r>
  <r>
    <n v="416"/>
    <x v="3"/>
    <x v="11"/>
    <s v="V0057"/>
    <s v="V0057_p06"/>
    <x v="0"/>
    <n v="0"/>
    <n v="0"/>
    <n v="0"/>
    <n v="1"/>
    <n v="0"/>
    <s v="V0057_0"/>
    <n v="0"/>
    <n v="6"/>
    <n v="1"/>
    <n v="0"/>
    <n v="1"/>
    <n v="1.5999999999999999"/>
  </r>
  <r>
    <n v="417"/>
    <x v="3"/>
    <x v="11"/>
    <s v="V0058"/>
    <s v="V0058_p01"/>
    <x v="56"/>
    <n v="0"/>
    <n v="0"/>
    <n v="1"/>
    <n v="1"/>
    <n v="0"/>
    <s v="V0058_1"/>
    <n v="1"/>
    <n v="8"/>
    <n v="1"/>
    <n v="1"/>
    <n v="1"/>
    <n v="1.5999999999999999"/>
  </r>
  <r>
    <n v="418"/>
    <x v="3"/>
    <x v="11"/>
    <s v="V0058"/>
    <s v="V0058_p02"/>
    <x v="56"/>
    <n v="0"/>
    <n v="0"/>
    <n v="0"/>
    <n v="1"/>
    <n v="0"/>
    <s v="V0058_1"/>
    <n v="0"/>
    <n v="8"/>
    <n v="1"/>
    <n v="1"/>
    <n v="1"/>
    <n v="1.5999999999999999"/>
  </r>
  <r>
    <n v="419"/>
    <x v="3"/>
    <x v="11"/>
    <s v="V0058"/>
    <s v="V0058_p03"/>
    <x v="56"/>
    <n v="0"/>
    <n v="0"/>
    <n v="0"/>
    <n v="1"/>
    <n v="0"/>
    <s v="V0058_1"/>
    <n v="0"/>
    <n v="8"/>
    <n v="1"/>
    <n v="1"/>
    <n v="1"/>
    <n v="1.5999999999999999"/>
  </r>
  <r>
    <n v="420"/>
    <x v="3"/>
    <x v="11"/>
    <s v="V0058"/>
    <s v="V0058_p04"/>
    <x v="56"/>
    <n v="0"/>
    <n v="0"/>
    <n v="0"/>
    <n v="1"/>
    <n v="0"/>
    <s v="V0058_1"/>
    <n v="0"/>
    <n v="8"/>
    <n v="1"/>
    <n v="1"/>
    <n v="1"/>
    <n v="1.5999999999999999"/>
  </r>
  <r>
    <n v="421"/>
    <x v="3"/>
    <x v="11"/>
    <s v="V0058"/>
    <s v="V0058_p05"/>
    <x v="56"/>
    <n v="0"/>
    <n v="0"/>
    <n v="0"/>
    <n v="1"/>
    <n v="0"/>
    <s v="V0058_1"/>
    <n v="0"/>
    <n v="8"/>
    <n v="1"/>
    <n v="1"/>
    <n v="1"/>
    <n v="1.5999999999999999"/>
  </r>
  <r>
    <n v="422"/>
    <x v="3"/>
    <x v="11"/>
    <s v="V0058"/>
    <s v="V0058_p06"/>
    <x v="56"/>
    <n v="0"/>
    <n v="0"/>
    <n v="0"/>
    <n v="1"/>
    <n v="0"/>
    <s v="V0058_1"/>
    <n v="0"/>
    <n v="8"/>
    <n v="1"/>
    <n v="1"/>
    <n v="1"/>
    <n v="1.5999999999999999"/>
  </r>
  <r>
    <n v="423"/>
    <x v="3"/>
    <x v="11"/>
    <s v="V0058"/>
    <s v="V0058_p07"/>
    <x v="56"/>
    <n v="0"/>
    <n v="0"/>
    <n v="0"/>
    <n v="1"/>
    <n v="0"/>
    <s v="V0058_1"/>
    <n v="0"/>
    <n v="8"/>
    <n v="1"/>
    <n v="1"/>
    <n v="1"/>
    <n v="1.5999999999999999"/>
  </r>
  <r>
    <n v="424"/>
    <x v="3"/>
    <x v="11"/>
    <s v="V0058"/>
    <s v="V0058_p08"/>
    <x v="56"/>
    <n v="0"/>
    <n v="0"/>
    <n v="0"/>
    <n v="1"/>
    <n v="0"/>
    <s v="V0058_1"/>
    <n v="0"/>
    <n v="8"/>
    <n v="1"/>
    <n v="1"/>
    <n v="1"/>
    <n v="1.5999999999999999"/>
  </r>
  <r>
    <n v="425"/>
    <x v="3"/>
    <x v="11"/>
    <s v="V0059"/>
    <s v="V0059_p01"/>
    <x v="56"/>
    <n v="0"/>
    <n v="0"/>
    <n v="1"/>
    <n v="1"/>
    <n v="0"/>
    <s v="V0059_1"/>
    <n v="1"/>
    <n v="9"/>
    <n v="1"/>
    <n v="1"/>
    <n v="1"/>
    <n v="1.5999999999999999"/>
  </r>
  <r>
    <n v="426"/>
    <x v="3"/>
    <x v="11"/>
    <s v="V0059"/>
    <s v="V0059_p02"/>
    <x v="56"/>
    <n v="0"/>
    <n v="0"/>
    <n v="0"/>
    <n v="1"/>
    <n v="0"/>
    <s v="V0059_1"/>
    <n v="0"/>
    <n v="9"/>
    <n v="1"/>
    <n v="1"/>
    <n v="1"/>
    <n v="1.5999999999999999"/>
  </r>
  <r>
    <n v="427"/>
    <x v="3"/>
    <x v="11"/>
    <s v="V0059"/>
    <s v="V0059_p03"/>
    <x v="56"/>
    <n v="0"/>
    <n v="0"/>
    <n v="0"/>
    <n v="1"/>
    <n v="0"/>
    <s v="V0059_1"/>
    <n v="0"/>
    <n v="9"/>
    <n v="1"/>
    <n v="1"/>
    <n v="1"/>
    <n v="1.5999999999999999"/>
  </r>
  <r>
    <n v="428"/>
    <x v="3"/>
    <x v="11"/>
    <s v="V0059"/>
    <s v="V0059_p04"/>
    <x v="56"/>
    <n v="0"/>
    <n v="0"/>
    <n v="0"/>
    <n v="1"/>
    <n v="0"/>
    <s v="V0059_1"/>
    <n v="0"/>
    <n v="9"/>
    <n v="1"/>
    <n v="1"/>
    <n v="1"/>
    <n v="1.5999999999999999"/>
  </r>
  <r>
    <n v="429"/>
    <x v="3"/>
    <x v="11"/>
    <s v="V0059"/>
    <s v="V0059_p05"/>
    <x v="56"/>
    <n v="0"/>
    <n v="0"/>
    <n v="0"/>
    <n v="1"/>
    <n v="0"/>
    <s v="V0059_1"/>
    <n v="0"/>
    <n v="9"/>
    <n v="1"/>
    <n v="1"/>
    <n v="1"/>
    <n v="1.5999999999999999"/>
  </r>
  <r>
    <n v="430"/>
    <x v="3"/>
    <x v="11"/>
    <s v="V0059"/>
    <s v="V0059_p06"/>
    <x v="56"/>
    <n v="0"/>
    <n v="0"/>
    <n v="0"/>
    <n v="1"/>
    <n v="0"/>
    <s v="V0059_1"/>
    <n v="0"/>
    <n v="9"/>
    <n v="1"/>
    <n v="1"/>
    <n v="1"/>
    <n v="1.5999999999999999"/>
  </r>
  <r>
    <n v="431"/>
    <x v="3"/>
    <x v="11"/>
    <s v="V0059"/>
    <s v="V0059_p07"/>
    <x v="56"/>
    <n v="0"/>
    <n v="0"/>
    <n v="0"/>
    <n v="1"/>
    <n v="0"/>
    <s v="V0059_1"/>
    <n v="0"/>
    <n v="9"/>
    <n v="1"/>
    <n v="1"/>
    <n v="1"/>
    <n v="1.5999999999999999"/>
  </r>
  <r>
    <n v="432"/>
    <x v="3"/>
    <x v="11"/>
    <s v="V0059"/>
    <s v="V0059_p08"/>
    <x v="56"/>
    <n v="0"/>
    <n v="0"/>
    <n v="0"/>
    <n v="1"/>
    <n v="0"/>
    <s v="V0059_1"/>
    <n v="0"/>
    <n v="9"/>
    <n v="1"/>
    <n v="1"/>
    <n v="1"/>
    <n v="1.5999999999999999"/>
  </r>
  <r>
    <n v="433"/>
    <x v="3"/>
    <x v="11"/>
    <s v="V0059"/>
    <s v="V0059_p09"/>
    <x v="56"/>
    <n v="0"/>
    <n v="0"/>
    <n v="0"/>
    <n v="1"/>
    <n v="0"/>
    <s v="V0059_1"/>
    <n v="0"/>
    <n v="9"/>
    <n v="1"/>
    <n v="1"/>
    <n v="1"/>
    <n v="1.5999999999999999"/>
  </r>
  <r>
    <n v="434"/>
    <x v="3"/>
    <x v="11"/>
    <s v="V0060"/>
    <s v="V0060_p01"/>
    <x v="56"/>
    <n v="0"/>
    <n v="0"/>
    <n v="1"/>
    <n v="1"/>
    <n v="0"/>
    <s v="V0060_1"/>
    <n v="1"/>
    <n v="8"/>
    <n v="1"/>
    <n v="1"/>
    <n v="1"/>
    <n v="1.5999999999999999"/>
  </r>
  <r>
    <n v="435"/>
    <x v="3"/>
    <x v="11"/>
    <s v="V0060"/>
    <s v="V0060_p02"/>
    <x v="56"/>
    <n v="0"/>
    <n v="0"/>
    <n v="0"/>
    <n v="1"/>
    <n v="0"/>
    <s v="V0060_1"/>
    <n v="0"/>
    <n v="8"/>
    <n v="1"/>
    <n v="1"/>
    <n v="1"/>
    <n v="1.5999999999999999"/>
  </r>
  <r>
    <n v="436"/>
    <x v="3"/>
    <x v="11"/>
    <s v="V0060"/>
    <s v="V0060_p03"/>
    <x v="56"/>
    <n v="0"/>
    <n v="0"/>
    <n v="0"/>
    <n v="1"/>
    <n v="0"/>
    <s v="V0060_1"/>
    <n v="0"/>
    <n v="8"/>
    <n v="1"/>
    <n v="1"/>
    <n v="1"/>
    <n v="1.5999999999999999"/>
  </r>
  <r>
    <n v="437"/>
    <x v="3"/>
    <x v="11"/>
    <s v="V0060"/>
    <s v="V0060_p04"/>
    <x v="56"/>
    <n v="0"/>
    <n v="0"/>
    <n v="0"/>
    <n v="1"/>
    <n v="0"/>
    <s v="V0060_1"/>
    <n v="0"/>
    <n v="8"/>
    <n v="1"/>
    <n v="1"/>
    <n v="1"/>
    <n v="1.5999999999999999"/>
  </r>
  <r>
    <n v="438"/>
    <x v="3"/>
    <x v="11"/>
    <s v="V0060"/>
    <s v="V0060_p05"/>
    <x v="56"/>
    <n v="0"/>
    <n v="0"/>
    <n v="0"/>
    <n v="1"/>
    <n v="0"/>
    <s v="V0060_1"/>
    <n v="0"/>
    <n v="8"/>
    <n v="1"/>
    <n v="1"/>
    <n v="1"/>
    <n v="1.5999999999999999"/>
  </r>
  <r>
    <n v="439"/>
    <x v="3"/>
    <x v="11"/>
    <s v="V0060"/>
    <s v="V0060_p06"/>
    <x v="56"/>
    <n v="0"/>
    <n v="0"/>
    <n v="0"/>
    <n v="1"/>
    <n v="0"/>
    <s v="V0060_1"/>
    <n v="0"/>
    <n v="8"/>
    <n v="1"/>
    <n v="1"/>
    <n v="1"/>
    <n v="1.5999999999999999"/>
  </r>
  <r>
    <n v="440"/>
    <x v="3"/>
    <x v="11"/>
    <s v="V0060"/>
    <s v="V0060_p07"/>
    <x v="56"/>
    <n v="0"/>
    <n v="0"/>
    <n v="0"/>
    <n v="1"/>
    <n v="0"/>
    <s v="V0060_1"/>
    <n v="0"/>
    <n v="8"/>
    <n v="1"/>
    <n v="1"/>
    <n v="1"/>
    <n v="1.5999999999999999"/>
  </r>
  <r>
    <n v="441"/>
    <x v="3"/>
    <x v="11"/>
    <s v="V0060"/>
    <s v="V0060_p08"/>
    <x v="56"/>
    <n v="0"/>
    <n v="0"/>
    <n v="0"/>
    <n v="1"/>
    <n v="0"/>
    <s v="V0060_1"/>
    <n v="0"/>
    <n v="8"/>
    <n v="1"/>
    <n v="1"/>
    <n v="1"/>
    <n v="1.5999999999999999"/>
  </r>
  <r>
    <n v="442"/>
    <x v="4"/>
    <x v="12"/>
    <s v="V0061"/>
    <s v="V0061_p01"/>
    <x v="5"/>
    <n v="1"/>
    <n v="1"/>
    <n v="1"/>
    <n v="1"/>
    <n v="0"/>
    <s v="V0061_3"/>
    <n v="1"/>
    <n v="7"/>
    <n v="2"/>
    <n v="3.4285714285714284"/>
    <n v="5.1111111111111107"/>
    <n v="3.1417989417989411"/>
  </r>
  <r>
    <n v="443"/>
    <x v="4"/>
    <x v="12"/>
    <s v="V0061"/>
    <s v="V0061_p02"/>
    <x v="5"/>
    <n v="0"/>
    <n v="0"/>
    <n v="0"/>
    <n v="1"/>
    <n v="0"/>
    <s v="V0061_3"/>
    <n v="0"/>
    <n v="7"/>
    <n v="2"/>
    <n v="3.4285714285714284"/>
    <n v="5.1111111111111107"/>
    <n v="3.1417989417989411"/>
  </r>
  <r>
    <n v="444"/>
    <x v="4"/>
    <x v="12"/>
    <s v="V0061"/>
    <s v="V0061_p03"/>
    <x v="4"/>
    <n v="0"/>
    <n v="0"/>
    <n v="0"/>
    <n v="1"/>
    <n v="0"/>
    <s v="V0061_4"/>
    <n v="1"/>
    <n v="7"/>
    <n v="2"/>
    <n v="3.4285714285714284"/>
    <n v="5.1111111111111107"/>
    <n v="3.1417989417989411"/>
  </r>
  <r>
    <n v="445"/>
    <x v="4"/>
    <x v="12"/>
    <s v="V0061"/>
    <s v="V0061_p04"/>
    <x v="4"/>
    <n v="0"/>
    <n v="0"/>
    <n v="0"/>
    <n v="1"/>
    <n v="0"/>
    <s v="V0061_4"/>
    <n v="0"/>
    <n v="7"/>
    <n v="2"/>
    <n v="3.4285714285714284"/>
    <n v="5.1111111111111107"/>
    <n v="3.1417989417989411"/>
  </r>
  <r>
    <n v="446"/>
    <x v="4"/>
    <x v="12"/>
    <s v="V0061"/>
    <s v="V0061_p05"/>
    <x v="4"/>
    <n v="0"/>
    <n v="0"/>
    <n v="0"/>
    <n v="1"/>
    <n v="0"/>
    <s v="V0061_4"/>
    <n v="0"/>
    <n v="7"/>
    <n v="2"/>
    <n v="3.4285714285714284"/>
    <n v="5.1111111111111107"/>
    <n v="3.1417989417989411"/>
  </r>
  <r>
    <n v="447"/>
    <x v="4"/>
    <x v="12"/>
    <s v="V0061"/>
    <s v="V0061_p06"/>
    <x v="5"/>
    <n v="0"/>
    <n v="0"/>
    <n v="0"/>
    <n v="1"/>
    <n v="0"/>
    <s v="V0061_3"/>
    <n v="0"/>
    <n v="7"/>
    <n v="2"/>
    <n v="3.4285714285714284"/>
    <n v="5.1111111111111107"/>
    <n v="3.1417989417989411"/>
  </r>
  <r>
    <n v="448"/>
    <x v="4"/>
    <x v="12"/>
    <s v="V0061"/>
    <s v="V0061_p07"/>
    <x v="5"/>
    <n v="0"/>
    <n v="0"/>
    <n v="0"/>
    <n v="1"/>
    <n v="0"/>
    <s v="V0061_3"/>
    <n v="0"/>
    <n v="7"/>
    <n v="2"/>
    <n v="3.4285714285714284"/>
    <n v="5.1111111111111107"/>
    <n v="3.1417989417989411"/>
  </r>
  <r>
    <n v="449"/>
    <x v="4"/>
    <x v="12"/>
    <s v="V0062"/>
    <s v="V0062_p01"/>
    <x v="4"/>
    <n v="0"/>
    <n v="0"/>
    <n v="1"/>
    <n v="1"/>
    <n v="0"/>
    <s v="V0062_4"/>
    <n v="1"/>
    <n v="9"/>
    <n v="2"/>
    <n v="4.333333333333333"/>
    <n v="5.1111111111111107"/>
    <n v="3.1417989417989411"/>
  </r>
  <r>
    <n v="450"/>
    <x v="4"/>
    <x v="12"/>
    <s v="V0062"/>
    <s v="V0062_p02"/>
    <x v="4"/>
    <n v="0"/>
    <n v="0"/>
    <n v="0"/>
    <n v="1"/>
    <n v="0"/>
    <s v="V0062_4"/>
    <n v="0"/>
    <n v="9"/>
    <n v="2"/>
    <n v="4.333333333333333"/>
    <n v="5.1111111111111107"/>
    <n v="3.1417989417989411"/>
  </r>
  <r>
    <n v="451"/>
    <x v="4"/>
    <x v="12"/>
    <s v="V0062"/>
    <s v="V0062_p03"/>
    <x v="2"/>
    <n v="0"/>
    <n v="0"/>
    <n v="0"/>
    <n v="1"/>
    <n v="0"/>
    <s v="V0062_5"/>
    <n v="1"/>
    <n v="9"/>
    <n v="2"/>
    <n v="4.333333333333333"/>
    <n v="5.1111111111111107"/>
    <n v="3.1417989417989411"/>
  </r>
  <r>
    <n v="452"/>
    <x v="4"/>
    <x v="12"/>
    <s v="V0062"/>
    <s v="V0062_p04"/>
    <x v="4"/>
    <n v="0"/>
    <n v="0"/>
    <n v="0"/>
    <n v="1"/>
    <n v="0"/>
    <s v="V0062_4"/>
    <n v="0"/>
    <n v="9"/>
    <n v="2"/>
    <n v="4.333333333333333"/>
    <n v="5.1111111111111107"/>
    <n v="3.1417989417989411"/>
  </r>
  <r>
    <n v="453"/>
    <x v="4"/>
    <x v="12"/>
    <s v="V0062"/>
    <s v="V0062_p05"/>
    <x v="2"/>
    <n v="0"/>
    <n v="0"/>
    <n v="0"/>
    <n v="1"/>
    <n v="0"/>
    <s v="V0062_5"/>
    <n v="0"/>
    <n v="9"/>
    <n v="2"/>
    <n v="4.333333333333333"/>
    <n v="5.1111111111111107"/>
    <n v="3.1417989417989411"/>
  </r>
  <r>
    <n v="454"/>
    <x v="4"/>
    <x v="12"/>
    <s v="V0062"/>
    <s v="V0062_p06"/>
    <x v="4"/>
    <n v="0"/>
    <n v="0"/>
    <n v="0"/>
    <n v="1"/>
    <n v="0"/>
    <s v="V0062_4"/>
    <n v="0"/>
    <n v="9"/>
    <n v="2"/>
    <n v="4.333333333333333"/>
    <n v="5.1111111111111107"/>
    <n v="3.1417989417989411"/>
  </r>
  <r>
    <n v="455"/>
    <x v="4"/>
    <x v="12"/>
    <s v="V0062"/>
    <s v="V0062_p07"/>
    <x v="4"/>
    <n v="0"/>
    <n v="0"/>
    <n v="0"/>
    <n v="1"/>
    <n v="0"/>
    <s v="V0062_4"/>
    <n v="0"/>
    <n v="9"/>
    <n v="2"/>
    <n v="4.333333333333333"/>
    <n v="5.1111111111111107"/>
    <n v="3.1417989417989411"/>
  </r>
  <r>
    <n v="456"/>
    <x v="4"/>
    <x v="12"/>
    <s v="V0062"/>
    <s v="V0062_p08"/>
    <x v="4"/>
    <n v="0"/>
    <n v="0"/>
    <n v="0"/>
    <n v="1"/>
    <n v="0"/>
    <s v="V0062_4"/>
    <n v="0"/>
    <n v="9"/>
    <n v="2"/>
    <n v="4.333333333333333"/>
    <n v="5.1111111111111107"/>
    <n v="3.1417989417989411"/>
  </r>
  <r>
    <n v="457"/>
    <x v="4"/>
    <x v="12"/>
    <s v="V0062"/>
    <s v="V0062_p09"/>
    <x v="2"/>
    <n v="0"/>
    <n v="0"/>
    <n v="0"/>
    <n v="1"/>
    <n v="0"/>
    <s v="V0062_5"/>
    <n v="0"/>
    <n v="9"/>
    <n v="2"/>
    <n v="4.333333333333333"/>
    <n v="5.1111111111111107"/>
    <n v="3.1417989417989411"/>
  </r>
  <r>
    <n v="458"/>
    <x v="4"/>
    <x v="12"/>
    <s v="V0063"/>
    <s v="V0063_p01"/>
    <x v="2"/>
    <n v="0"/>
    <n v="0"/>
    <n v="1"/>
    <n v="1"/>
    <n v="0"/>
    <s v="V0063_5"/>
    <n v="1"/>
    <n v="9"/>
    <n v="3"/>
    <n v="5.1111111111111107"/>
    <n v="5.1111111111111107"/>
    <n v="3.1417989417989411"/>
  </r>
  <r>
    <n v="459"/>
    <x v="4"/>
    <x v="12"/>
    <s v="V0063"/>
    <s v="V0063_p02"/>
    <x v="4"/>
    <n v="0"/>
    <n v="0"/>
    <n v="0"/>
    <n v="1"/>
    <n v="0"/>
    <s v="V0063_4"/>
    <n v="1"/>
    <n v="9"/>
    <n v="3"/>
    <n v="5.1111111111111107"/>
    <n v="5.1111111111111107"/>
    <n v="3.1417989417989411"/>
  </r>
  <r>
    <n v="460"/>
    <x v="4"/>
    <x v="12"/>
    <s v="V0063"/>
    <s v="V0063_p03"/>
    <x v="1"/>
    <n v="0"/>
    <n v="0"/>
    <n v="0"/>
    <n v="1"/>
    <n v="0"/>
    <s v="V0063_6"/>
    <n v="1"/>
    <n v="9"/>
    <n v="3"/>
    <n v="5.1111111111111107"/>
    <n v="5.1111111111111107"/>
    <n v="3.1417989417989411"/>
  </r>
  <r>
    <n v="461"/>
    <x v="4"/>
    <x v="12"/>
    <s v="V0063"/>
    <s v="V0063_p04"/>
    <x v="1"/>
    <n v="0"/>
    <n v="0"/>
    <n v="0"/>
    <n v="1"/>
    <n v="0"/>
    <s v="V0063_6"/>
    <n v="0"/>
    <n v="9"/>
    <n v="3"/>
    <n v="5.1111111111111107"/>
    <n v="5.1111111111111107"/>
    <n v="3.1417989417989411"/>
  </r>
  <r>
    <n v="462"/>
    <x v="4"/>
    <x v="12"/>
    <s v="V0063"/>
    <s v="V0063_p05"/>
    <x v="2"/>
    <n v="0"/>
    <n v="0"/>
    <n v="0"/>
    <n v="1"/>
    <n v="0"/>
    <s v="V0063_5"/>
    <n v="0"/>
    <n v="9"/>
    <n v="3"/>
    <n v="5.1111111111111107"/>
    <n v="5.1111111111111107"/>
    <n v="3.1417989417989411"/>
  </r>
  <r>
    <n v="463"/>
    <x v="4"/>
    <x v="12"/>
    <s v="V0063"/>
    <s v="V0063_p06"/>
    <x v="1"/>
    <n v="0"/>
    <n v="0"/>
    <n v="0"/>
    <n v="1"/>
    <n v="0"/>
    <s v="V0063_6"/>
    <n v="0"/>
    <n v="9"/>
    <n v="3"/>
    <n v="5.1111111111111107"/>
    <n v="5.1111111111111107"/>
    <n v="3.1417989417989411"/>
  </r>
  <r>
    <n v="464"/>
    <x v="4"/>
    <x v="12"/>
    <s v="V0063"/>
    <s v="V0063_p07"/>
    <x v="2"/>
    <n v="0"/>
    <n v="0"/>
    <n v="0"/>
    <n v="1"/>
    <n v="0"/>
    <s v="V0063_5"/>
    <n v="0"/>
    <n v="9"/>
    <n v="3"/>
    <n v="5.1111111111111107"/>
    <n v="5.1111111111111107"/>
    <n v="3.1417989417989411"/>
  </r>
  <r>
    <n v="465"/>
    <x v="4"/>
    <x v="12"/>
    <s v="V0063"/>
    <s v="V0063_p08"/>
    <x v="4"/>
    <n v="0"/>
    <n v="0"/>
    <n v="0"/>
    <n v="1"/>
    <n v="0"/>
    <s v="V0063_4"/>
    <n v="0"/>
    <n v="9"/>
    <n v="3"/>
    <n v="5.1111111111111107"/>
    <n v="5.1111111111111107"/>
    <n v="3.1417989417989411"/>
  </r>
  <r>
    <n v="466"/>
    <x v="4"/>
    <x v="12"/>
    <s v="V0063"/>
    <s v="V0063_p09"/>
    <x v="2"/>
    <n v="0"/>
    <n v="0"/>
    <n v="0"/>
    <n v="1"/>
    <n v="0"/>
    <s v="V0063_5"/>
    <n v="0"/>
    <n v="9"/>
    <n v="3"/>
    <n v="5.1111111111111107"/>
    <n v="5.1111111111111107"/>
    <n v="3.1417989417989411"/>
  </r>
  <r>
    <n v="467"/>
    <x v="4"/>
    <x v="12"/>
    <s v="V0064"/>
    <s v="V0064_p01"/>
    <x v="2"/>
    <n v="0"/>
    <n v="0"/>
    <n v="1"/>
    <n v="1"/>
    <n v="0"/>
    <s v="V0064_5"/>
    <n v="1"/>
    <n v="5"/>
    <n v="2"/>
    <n v="4.5999999999999996"/>
    <n v="5.1111111111111107"/>
    <n v="3.1417989417989411"/>
  </r>
  <r>
    <n v="468"/>
    <x v="4"/>
    <x v="12"/>
    <s v="V0064"/>
    <s v="V0064_p02"/>
    <x v="2"/>
    <n v="0"/>
    <n v="0"/>
    <n v="0"/>
    <n v="1"/>
    <n v="0"/>
    <s v="V0064_5"/>
    <n v="0"/>
    <n v="5"/>
    <n v="2"/>
    <n v="4.5999999999999996"/>
    <n v="5.1111111111111107"/>
    <n v="3.1417989417989411"/>
  </r>
  <r>
    <n v="469"/>
    <x v="4"/>
    <x v="12"/>
    <s v="V0064"/>
    <s v="V0064_p03"/>
    <x v="4"/>
    <n v="0"/>
    <n v="0"/>
    <n v="0"/>
    <n v="1"/>
    <n v="0"/>
    <s v="V0064_4"/>
    <n v="1"/>
    <n v="5"/>
    <n v="2"/>
    <n v="4.5999999999999996"/>
    <n v="5.1111111111111107"/>
    <n v="3.1417989417989411"/>
  </r>
  <r>
    <n v="470"/>
    <x v="4"/>
    <x v="12"/>
    <s v="V0064"/>
    <s v="V0064_p04"/>
    <x v="2"/>
    <n v="0"/>
    <n v="0"/>
    <n v="0"/>
    <n v="1"/>
    <n v="0"/>
    <s v="V0064_5"/>
    <n v="0"/>
    <n v="5"/>
    <n v="2"/>
    <n v="4.5999999999999996"/>
    <n v="5.1111111111111107"/>
    <n v="3.1417989417989411"/>
  </r>
  <r>
    <n v="471"/>
    <x v="4"/>
    <x v="12"/>
    <s v="V0064"/>
    <s v="V0064_p05"/>
    <x v="4"/>
    <n v="0"/>
    <n v="0"/>
    <n v="0"/>
    <n v="1"/>
    <n v="0"/>
    <s v="V0064_4"/>
    <n v="0"/>
    <n v="5"/>
    <n v="2"/>
    <n v="4.5999999999999996"/>
    <n v="5.1111111111111107"/>
    <n v="3.1417989417989411"/>
  </r>
  <r>
    <n v="472"/>
    <x v="4"/>
    <x v="12"/>
    <s v="V0065"/>
    <s v="V0065_p01"/>
    <x v="5"/>
    <n v="0"/>
    <n v="0"/>
    <n v="1"/>
    <n v="1"/>
    <n v="0"/>
    <s v="V0065_3"/>
    <n v="1"/>
    <n v="9"/>
    <n v="2"/>
    <n v="3.2222222222222223"/>
    <n v="5.1111111111111107"/>
    <n v="3.1417989417989411"/>
  </r>
  <r>
    <n v="473"/>
    <x v="4"/>
    <x v="12"/>
    <s v="V0065"/>
    <s v="V0065_p02"/>
    <x v="5"/>
    <n v="0"/>
    <n v="0"/>
    <n v="0"/>
    <n v="1"/>
    <n v="0"/>
    <s v="V0065_3"/>
    <n v="0"/>
    <n v="9"/>
    <n v="2"/>
    <n v="3.2222222222222223"/>
    <n v="5.1111111111111107"/>
    <n v="3.1417989417989411"/>
  </r>
  <r>
    <n v="474"/>
    <x v="4"/>
    <x v="12"/>
    <s v="V0065"/>
    <s v="V0065_p03"/>
    <x v="5"/>
    <n v="0"/>
    <n v="0"/>
    <n v="0"/>
    <n v="1"/>
    <n v="0"/>
    <s v="V0065_3"/>
    <n v="0"/>
    <n v="9"/>
    <n v="2"/>
    <n v="3.2222222222222223"/>
    <n v="5.1111111111111107"/>
    <n v="3.1417989417989411"/>
  </r>
  <r>
    <n v="475"/>
    <x v="4"/>
    <x v="12"/>
    <s v="V0065"/>
    <s v="V0065_p04"/>
    <x v="5"/>
    <n v="0"/>
    <n v="0"/>
    <n v="0"/>
    <n v="1"/>
    <n v="0"/>
    <s v="V0065_3"/>
    <n v="0"/>
    <n v="9"/>
    <n v="2"/>
    <n v="3.2222222222222223"/>
    <n v="5.1111111111111107"/>
    <n v="3.1417989417989411"/>
  </r>
  <r>
    <n v="476"/>
    <x v="4"/>
    <x v="12"/>
    <s v="V0065"/>
    <s v="V0065_p05"/>
    <x v="5"/>
    <n v="0"/>
    <n v="0"/>
    <n v="0"/>
    <n v="1"/>
    <n v="0"/>
    <s v="V0065_3"/>
    <n v="0"/>
    <n v="9"/>
    <n v="2"/>
    <n v="3.2222222222222223"/>
    <n v="5.1111111111111107"/>
    <n v="3.1417989417989411"/>
  </r>
  <r>
    <n v="477"/>
    <x v="4"/>
    <x v="12"/>
    <s v="V0065"/>
    <s v="V0065_p06"/>
    <x v="5"/>
    <n v="0"/>
    <n v="0"/>
    <n v="0"/>
    <n v="1"/>
    <n v="0"/>
    <s v="V0065_3"/>
    <n v="0"/>
    <n v="9"/>
    <n v="2"/>
    <n v="3.2222222222222223"/>
    <n v="5.1111111111111107"/>
    <n v="3.1417989417989411"/>
  </r>
  <r>
    <n v="478"/>
    <x v="4"/>
    <x v="12"/>
    <s v="V0065"/>
    <s v="V0065_p07"/>
    <x v="4"/>
    <n v="0"/>
    <n v="0"/>
    <n v="0"/>
    <n v="1"/>
    <n v="0"/>
    <s v="V0065_4"/>
    <n v="1"/>
    <n v="9"/>
    <n v="2"/>
    <n v="3.2222222222222223"/>
    <n v="5.1111111111111107"/>
    <n v="3.1417989417989411"/>
  </r>
  <r>
    <n v="479"/>
    <x v="4"/>
    <x v="12"/>
    <s v="V0065"/>
    <s v="V0065_p08"/>
    <x v="5"/>
    <n v="0"/>
    <n v="0"/>
    <n v="0"/>
    <n v="1"/>
    <n v="0"/>
    <s v="V0065_3"/>
    <n v="0"/>
    <n v="9"/>
    <n v="2"/>
    <n v="3.2222222222222223"/>
    <n v="5.1111111111111107"/>
    <n v="3.1417989417989411"/>
  </r>
  <r>
    <n v="480"/>
    <x v="4"/>
    <x v="12"/>
    <s v="V0065"/>
    <s v="V0065_p09"/>
    <x v="4"/>
    <n v="0"/>
    <n v="0"/>
    <n v="0"/>
    <n v="1"/>
    <n v="0"/>
    <s v="V0065_4"/>
    <n v="0"/>
    <n v="9"/>
    <n v="2"/>
    <n v="3.2222222222222223"/>
    <n v="5.1111111111111107"/>
    <n v="3.1417989417989411"/>
  </r>
  <r>
    <n v="481"/>
    <x v="4"/>
    <x v="13"/>
    <s v="V0066"/>
    <s v="V0066_p01"/>
    <x v="57"/>
    <n v="0"/>
    <n v="1"/>
    <n v="1"/>
    <n v="1"/>
    <n v="0"/>
    <s v="V0066_2"/>
    <n v="1"/>
    <n v="5"/>
    <n v="2"/>
    <n v="1.6"/>
    <n v="1.6"/>
    <n v="3.1417989417989411"/>
  </r>
  <r>
    <n v="482"/>
    <x v="4"/>
    <x v="13"/>
    <s v="V0066"/>
    <s v="V0066_p02"/>
    <x v="57"/>
    <n v="0"/>
    <n v="0"/>
    <n v="0"/>
    <n v="1"/>
    <n v="0"/>
    <s v="V0066_2"/>
    <n v="0"/>
    <n v="5"/>
    <n v="2"/>
    <n v="1.6"/>
    <n v="1.6"/>
    <n v="3.1417989417989411"/>
  </r>
  <r>
    <n v="483"/>
    <x v="4"/>
    <x v="13"/>
    <s v="V0066"/>
    <s v="V0066_p03"/>
    <x v="56"/>
    <n v="0"/>
    <n v="0"/>
    <n v="0"/>
    <n v="1"/>
    <n v="0"/>
    <s v="V0066_1"/>
    <n v="1"/>
    <n v="5"/>
    <n v="2"/>
    <n v="1.6"/>
    <n v="1.6"/>
    <n v="3.1417989417989411"/>
  </r>
  <r>
    <n v="484"/>
    <x v="4"/>
    <x v="13"/>
    <s v="V0066"/>
    <s v="V0066_p04"/>
    <x v="57"/>
    <n v="0"/>
    <n v="0"/>
    <n v="0"/>
    <n v="1"/>
    <n v="0"/>
    <s v="V0066_2"/>
    <n v="0"/>
    <n v="5"/>
    <n v="2"/>
    <n v="1.6"/>
    <n v="1.6"/>
    <n v="3.1417989417989411"/>
  </r>
  <r>
    <n v="485"/>
    <x v="4"/>
    <x v="13"/>
    <s v="V0066"/>
    <s v="V0066_p05"/>
    <x v="56"/>
    <n v="0"/>
    <n v="0"/>
    <n v="0"/>
    <n v="1"/>
    <n v="0"/>
    <s v="V0066_1"/>
    <n v="0"/>
    <n v="5"/>
    <n v="2"/>
    <n v="1.6"/>
    <n v="1.6"/>
    <n v="3.1417989417989411"/>
  </r>
  <r>
    <n v="486"/>
    <x v="4"/>
    <x v="13"/>
    <s v="V0067"/>
    <s v="V0067_p01"/>
    <x v="56"/>
    <n v="0"/>
    <n v="0"/>
    <n v="1"/>
    <n v="1"/>
    <n v="0"/>
    <s v="V0067_1"/>
    <n v="1"/>
    <n v="5"/>
    <n v="2"/>
    <n v="1.4"/>
    <n v="1.6"/>
    <n v="3.1417989417989411"/>
  </r>
  <r>
    <n v="487"/>
    <x v="4"/>
    <x v="13"/>
    <s v="V0067"/>
    <s v="V0067_p02"/>
    <x v="56"/>
    <n v="0"/>
    <n v="0"/>
    <n v="0"/>
    <n v="1"/>
    <n v="0"/>
    <s v="V0067_1"/>
    <n v="0"/>
    <n v="5"/>
    <n v="2"/>
    <n v="1.4"/>
    <n v="1.6"/>
    <n v="3.1417989417989411"/>
  </r>
  <r>
    <n v="488"/>
    <x v="4"/>
    <x v="13"/>
    <s v="V0067"/>
    <s v="V0067_p03"/>
    <x v="57"/>
    <n v="0"/>
    <n v="0"/>
    <n v="0"/>
    <n v="1"/>
    <n v="0"/>
    <s v="V0067_2"/>
    <n v="1"/>
    <n v="5"/>
    <n v="2"/>
    <n v="1.4"/>
    <n v="1.6"/>
    <n v="3.1417989417989411"/>
  </r>
  <r>
    <n v="489"/>
    <x v="4"/>
    <x v="13"/>
    <s v="V0067"/>
    <s v="V0067_p04"/>
    <x v="56"/>
    <n v="0"/>
    <n v="0"/>
    <n v="0"/>
    <n v="1"/>
    <n v="0"/>
    <s v="V0067_1"/>
    <n v="0"/>
    <n v="5"/>
    <n v="2"/>
    <n v="1.4"/>
    <n v="1.6"/>
    <n v="3.1417989417989411"/>
  </r>
  <r>
    <n v="490"/>
    <x v="4"/>
    <x v="13"/>
    <s v="V0067"/>
    <s v="V0067_p05"/>
    <x v="57"/>
    <n v="0"/>
    <n v="0"/>
    <n v="0"/>
    <n v="1"/>
    <n v="0"/>
    <s v="V0067_2"/>
    <n v="0"/>
    <n v="5"/>
    <n v="2"/>
    <n v="1.4"/>
    <n v="1.6"/>
    <n v="3.1417989417989411"/>
  </r>
  <r>
    <n v="491"/>
    <x v="4"/>
    <x v="13"/>
    <s v="V0068"/>
    <s v="V0068_p01"/>
    <x v="56"/>
    <n v="0"/>
    <n v="0"/>
    <n v="1"/>
    <n v="1"/>
    <n v="0"/>
    <s v="V0068_1"/>
    <n v="1"/>
    <n v="5"/>
    <n v="1"/>
    <n v="1"/>
    <n v="1.6"/>
    <n v="3.1417989417989411"/>
  </r>
  <r>
    <n v="492"/>
    <x v="4"/>
    <x v="13"/>
    <s v="V0068"/>
    <s v="V0068_p02"/>
    <x v="56"/>
    <n v="0"/>
    <n v="0"/>
    <n v="0"/>
    <n v="1"/>
    <n v="0"/>
    <s v="V0068_1"/>
    <n v="0"/>
    <n v="5"/>
    <n v="1"/>
    <n v="1"/>
    <n v="1.6"/>
    <n v="3.1417989417989411"/>
  </r>
  <r>
    <n v="493"/>
    <x v="4"/>
    <x v="13"/>
    <s v="V0068"/>
    <s v="V0068_p03"/>
    <x v="56"/>
    <n v="0"/>
    <n v="0"/>
    <n v="0"/>
    <n v="1"/>
    <n v="0"/>
    <s v="V0068_1"/>
    <n v="0"/>
    <n v="5"/>
    <n v="1"/>
    <n v="1"/>
    <n v="1.6"/>
    <n v="3.1417989417989411"/>
  </r>
  <r>
    <n v="494"/>
    <x v="4"/>
    <x v="13"/>
    <s v="V0068"/>
    <s v="V0068_p04"/>
    <x v="56"/>
    <n v="0"/>
    <n v="0"/>
    <n v="0"/>
    <n v="1"/>
    <n v="0"/>
    <s v="V0068_1"/>
    <n v="0"/>
    <n v="5"/>
    <n v="1"/>
    <n v="1"/>
    <n v="1.6"/>
    <n v="3.1417989417989411"/>
  </r>
  <r>
    <n v="495"/>
    <x v="4"/>
    <x v="13"/>
    <s v="V0068"/>
    <s v="V0068_p05"/>
    <x v="56"/>
    <n v="0"/>
    <n v="0"/>
    <n v="0"/>
    <n v="1"/>
    <n v="0"/>
    <s v="V0068_1"/>
    <n v="0"/>
    <n v="5"/>
    <n v="1"/>
    <n v="1"/>
    <n v="1.6"/>
    <n v="3.1417989417989411"/>
  </r>
  <r>
    <n v="496"/>
    <x v="4"/>
    <x v="13"/>
    <s v="V0069"/>
    <s v="V0069_p01"/>
    <x v="0"/>
    <n v="0"/>
    <n v="0"/>
    <n v="1"/>
    <n v="1"/>
    <n v="0"/>
    <s v="V0069_0"/>
    <n v="1"/>
    <n v="9"/>
    <n v="1"/>
    <n v="0"/>
    <n v="1.6"/>
    <n v="3.1417989417989411"/>
  </r>
  <r>
    <n v="497"/>
    <x v="4"/>
    <x v="13"/>
    <s v="V0069"/>
    <s v="V0069_p02"/>
    <x v="0"/>
    <n v="0"/>
    <n v="0"/>
    <n v="0"/>
    <n v="1"/>
    <n v="0"/>
    <s v="V0069_0"/>
    <n v="0"/>
    <n v="9"/>
    <n v="1"/>
    <n v="0"/>
    <n v="1.6"/>
    <n v="3.1417989417989411"/>
  </r>
  <r>
    <n v="498"/>
    <x v="4"/>
    <x v="13"/>
    <s v="V0069"/>
    <s v="V0069_p03"/>
    <x v="0"/>
    <n v="0"/>
    <n v="0"/>
    <n v="0"/>
    <n v="1"/>
    <n v="0"/>
    <s v="V0069_0"/>
    <n v="0"/>
    <n v="9"/>
    <n v="1"/>
    <n v="0"/>
    <n v="1.6"/>
    <n v="3.1417989417989411"/>
  </r>
  <r>
    <n v="499"/>
    <x v="4"/>
    <x v="13"/>
    <s v="V0069"/>
    <s v="V0069_p04"/>
    <x v="0"/>
    <n v="0"/>
    <n v="0"/>
    <n v="0"/>
    <n v="1"/>
    <n v="0"/>
    <s v="V0069_0"/>
    <n v="0"/>
    <n v="9"/>
    <n v="1"/>
    <n v="0"/>
    <n v="1.6"/>
    <n v="3.1417989417989411"/>
  </r>
  <r>
    <n v="500"/>
    <x v="4"/>
    <x v="13"/>
    <s v="V0069"/>
    <s v="V0069_p05"/>
    <x v="0"/>
    <n v="0"/>
    <n v="0"/>
    <n v="0"/>
    <n v="1"/>
    <n v="0"/>
    <s v="V0069_0"/>
    <n v="0"/>
    <n v="9"/>
    <n v="1"/>
    <n v="0"/>
    <n v="1.6"/>
    <n v="3.1417989417989411"/>
  </r>
  <r>
    <n v="501"/>
    <x v="4"/>
    <x v="13"/>
    <s v="V0069"/>
    <s v="V0069_p06"/>
    <x v="0"/>
    <n v="0"/>
    <n v="0"/>
    <n v="0"/>
    <n v="1"/>
    <n v="0"/>
    <s v="V0069_0"/>
    <n v="0"/>
    <n v="9"/>
    <n v="1"/>
    <n v="0"/>
    <n v="1.6"/>
    <n v="3.1417989417989411"/>
  </r>
  <r>
    <n v="502"/>
    <x v="4"/>
    <x v="13"/>
    <s v="V0069"/>
    <s v="V0069_p07"/>
    <x v="0"/>
    <n v="0"/>
    <n v="0"/>
    <n v="0"/>
    <n v="1"/>
    <n v="0"/>
    <s v="V0069_0"/>
    <n v="0"/>
    <n v="9"/>
    <n v="1"/>
    <n v="0"/>
    <n v="1.6"/>
    <n v="3.1417989417989411"/>
  </r>
  <r>
    <n v="503"/>
    <x v="4"/>
    <x v="13"/>
    <s v="V0069"/>
    <s v="V0069_p08"/>
    <x v="0"/>
    <n v="0"/>
    <n v="0"/>
    <n v="0"/>
    <n v="1"/>
    <n v="0"/>
    <s v="V0069_0"/>
    <n v="0"/>
    <n v="9"/>
    <n v="1"/>
    <n v="0"/>
    <n v="1.6"/>
    <n v="3.1417989417989411"/>
  </r>
  <r>
    <n v="504"/>
    <x v="4"/>
    <x v="13"/>
    <s v="V0069"/>
    <s v="V0069_p09"/>
    <x v="0"/>
    <n v="0"/>
    <n v="0"/>
    <n v="0"/>
    <n v="1"/>
    <n v="0"/>
    <s v="V0069_0"/>
    <n v="0"/>
    <n v="9"/>
    <n v="1"/>
    <n v="0"/>
    <n v="1.6"/>
    <n v="3.1417989417989411"/>
  </r>
  <r>
    <n v="505"/>
    <x v="4"/>
    <x v="13"/>
    <s v="V0070"/>
    <s v="V0070_p01"/>
    <x v="56"/>
    <n v="0"/>
    <n v="0"/>
    <n v="1"/>
    <n v="1"/>
    <n v="0"/>
    <s v="V0070_1"/>
    <n v="1"/>
    <n v="7"/>
    <n v="1"/>
    <n v="1"/>
    <n v="1.6"/>
    <n v="3.1417989417989411"/>
  </r>
  <r>
    <n v="506"/>
    <x v="4"/>
    <x v="13"/>
    <s v="V0070"/>
    <s v="V0070_p02"/>
    <x v="56"/>
    <n v="0"/>
    <n v="0"/>
    <n v="0"/>
    <n v="1"/>
    <n v="0"/>
    <s v="V0070_1"/>
    <n v="0"/>
    <n v="7"/>
    <n v="1"/>
    <n v="1"/>
    <n v="1.6"/>
    <n v="3.1417989417989411"/>
  </r>
  <r>
    <n v="507"/>
    <x v="4"/>
    <x v="13"/>
    <s v="V0070"/>
    <s v="V0070_p03"/>
    <x v="56"/>
    <n v="0"/>
    <n v="0"/>
    <n v="0"/>
    <n v="1"/>
    <n v="0"/>
    <s v="V0070_1"/>
    <n v="0"/>
    <n v="7"/>
    <n v="1"/>
    <n v="1"/>
    <n v="1.6"/>
    <n v="3.1417989417989411"/>
  </r>
  <r>
    <n v="508"/>
    <x v="4"/>
    <x v="13"/>
    <s v="V0070"/>
    <s v="V0070_p04"/>
    <x v="56"/>
    <n v="0"/>
    <n v="0"/>
    <n v="0"/>
    <n v="1"/>
    <n v="0"/>
    <s v="V0070_1"/>
    <n v="0"/>
    <n v="7"/>
    <n v="1"/>
    <n v="1"/>
    <n v="1.6"/>
    <n v="3.1417989417989411"/>
  </r>
  <r>
    <n v="509"/>
    <x v="4"/>
    <x v="13"/>
    <s v="V0070"/>
    <s v="V0070_p05"/>
    <x v="56"/>
    <n v="0"/>
    <n v="0"/>
    <n v="0"/>
    <n v="1"/>
    <n v="0"/>
    <s v="V0070_1"/>
    <n v="0"/>
    <n v="7"/>
    <n v="1"/>
    <n v="1"/>
    <n v="1.6"/>
    <n v="3.1417989417989411"/>
  </r>
  <r>
    <n v="510"/>
    <x v="4"/>
    <x v="13"/>
    <s v="V0070"/>
    <s v="V0070_p06"/>
    <x v="56"/>
    <n v="0"/>
    <n v="0"/>
    <n v="0"/>
    <n v="1"/>
    <n v="0"/>
    <s v="V0070_1"/>
    <n v="0"/>
    <n v="7"/>
    <n v="1"/>
    <n v="1"/>
    <n v="1.6"/>
    <n v="3.1417989417989411"/>
  </r>
  <r>
    <n v="511"/>
    <x v="4"/>
    <x v="13"/>
    <s v="V0070"/>
    <s v="V0070_p07"/>
    <x v="56"/>
    <n v="0"/>
    <n v="0"/>
    <n v="0"/>
    <n v="1"/>
    <n v="0"/>
    <s v="V0070_1"/>
    <n v="0"/>
    <n v="7"/>
    <n v="1"/>
    <n v="1"/>
    <n v="1.6"/>
    <n v="3.1417989417989411"/>
  </r>
  <r>
    <n v="512"/>
    <x v="4"/>
    <x v="14"/>
    <s v="V0071"/>
    <s v="V0071_p01"/>
    <x v="57"/>
    <n v="0"/>
    <n v="1"/>
    <n v="1"/>
    <n v="1"/>
    <n v="0"/>
    <s v="V0071_2"/>
    <n v="1"/>
    <n v="9"/>
    <n v="2"/>
    <n v="1.8888888888888888"/>
    <n v="2.7142857142857144"/>
    <n v="3.1417989417989411"/>
  </r>
  <r>
    <n v="513"/>
    <x v="4"/>
    <x v="14"/>
    <s v="V0071"/>
    <s v="V0071_p02"/>
    <x v="57"/>
    <n v="0"/>
    <n v="0"/>
    <n v="0"/>
    <n v="1"/>
    <n v="0"/>
    <s v="V0071_2"/>
    <n v="0"/>
    <n v="9"/>
    <n v="2"/>
    <n v="1.8888888888888888"/>
    <n v="2.7142857142857144"/>
    <n v="3.1417989417989411"/>
  </r>
  <r>
    <n v="514"/>
    <x v="4"/>
    <x v="14"/>
    <s v="V0071"/>
    <s v="V0071_p03"/>
    <x v="57"/>
    <n v="0"/>
    <n v="0"/>
    <n v="0"/>
    <n v="1"/>
    <n v="0"/>
    <s v="V0071_2"/>
    <n v="0"/>
    <n v="9"/>
    <n v="2"/>
    <n v="1.8888888888888888"/>
    <n v="2.7142857142857144"/>
    <n v="3.1417989417989411"/>
  </r>
  <r>
    <n v="515"/>
    <x v="4"/>
    <x v="14"/>
    <s v="V0071"/>
    <s v="V0071_p04"/>
    <x v="56"/>
    <n v="0"/>
    <n v="0"/>
    <n v="0"/>
    <n v="1"/>
    <n v="0"/>
    <s v="V0071_1"/>
    <n v="1"/>
    <n v="9"/>
    <n v="2"/>
    <n v="1.8888888888888888"/>
    <n v="2.7142857142857144"/>
    <n v="3.1417989417989411"/>
  </r>
  <r>
    <n v="516"/>
    <x v="4"/>
    <x v="14"/>
    <s v="V0071"/>
    <s v="V0071_p05"/>
    <x v="57"/>
    <n v="0"/>
    <n v="0"/>
    <n v="0"/>
    <n v="1"/>
    <n v="0"/>
    <s v="V0071_2"/>
    <n v="0"/>
    <n v="9"/>
    <n v="2"/>
    <n v="1.8888888888888888"/>
    <n v="2.7142857142857144"/>
    <n v="3.1417989417989411"/>
  </r>
  <r>
    <n v="517"/>
    <x v="4"/>
    <x v="14"/>
    <s v="V0071"/>
    <s v="V0071_p06"/>
    <x v="57"/>
    <n v="0"/>
    <n v="0"/>
    <n v="0"/>
    <n v="1"/>
    <n v="0"/>
    <s v="V0071_2"/>
    <n v="0"/>
    <n v="9"/>
    <n v="2"/>
    <n v="1.8888888888888888"/>
    <n v="2.7142857142857144"/>
    <n v="3.1417989417989411"/>
  </r>
  <r>
    <n v="518"/>
    <x v="4"/>
    <x v="14"/>
    <s v="V0071"/>
    <s v="V0071_p07"/>
    <x v="57"/>
    <n v="0"/>
    <n v="0"/>
    <n v="0"/>
    <n v="1"/>
    <n v="0"/>
    <s v="V0071_2"/>
    <n v="0"/>
    <n v="9"/>
    <n v="2"/>
    <n v="1.8888888888888888"/>
    <n v="2.7142857142857144"/>
    <n v="3.1417989417989411"/>
  </r>
  <r>
    <n v="519"/>
    <x v="4"/>
    <x v="14"/>
    <s v="V0071"/>
    <s v="V0071_p08"/>
    <x v="57"/>
    <n v="0"/>
    <n v="0"/>
    <n v="0"/>
    <n v="1"/>
    <n v="0"/>
    <s v="V0071_2"/>
    <n v="0"/>
    <n v="9"/>
    <n v="2"/>
    <n v="1.8888888888888888"/>
    <n v="2.7142857142857144"/>
    <n v="3.1417989417989411"/>
  </r>
  <r>
    <n v="520"/>
    <x v="4"/>
    <x v="14"/>
    <s v="V0071"/>
    <s v="V0071_p09"/>
    <x v="57"/>
    <n v="0"/>
    <n v="0"/>
    <n v="0"/>
    <n v="1"/>
    <n v="0"/>
    <s v="V0071_2"/>
    <n v="0"/>
    <n v="9"/>
    <n v="2"/>
    <n v="1.8888888888888888"/>
    <n v="2.7142857142857144"/>
    <n v="3.1417989417989411"/>
  </r>
  <r>
    <n v="521"/>
    <x v="4"/>
    <x v="14"/>
    <s v="V0072"/>
    <s v="V0072_p01"/>
    <x v="5"/>
    <n v="0"/>
    <n v="0"/>
    <n v="1"/>
    <n v="1"/>
    <n v="0"/>
    <s v="V0072_3"/>
    <n v="1"/>
    <n v="7"/>
    <n v="3"/>
    <n v="2.7142857142857144"/>
    <n v="2.7142857142857144"/>
    <n v="3.1417989417989411"/>
  </r>
  <r>
    <n v="522"/>
    <x v="4"/>
    <x v="14"/>
    <s v="V0072"/>
    <s v="V0072_p02"/>
    <x v="57"/>
    <n v="0"/>
    <n v="0"/>
    <n v="0"/>
    <n v="1"/>
    <n v="0"/>
    <s v="V0072_2"/>
    <n v="1"/>
    <n v="7"/>
    <n v="3"/>
    <n v="2.7142857142857144"/>
    <n v="2.7142857142857144"/>
    <n v="3.1417989417989411"/>
  </r>
  <r>
    <n v="523"/>
    <x v="4"/>
    <x v="14"/>
    <s v="V0072"/>
    <s v="V0072_p03"/>
    <x v="5"/>
    <n v="0"/>
    <n v="0"/>
    <n v="0"/>
    <n v="1"/>
    <n v="0"/>
    <s v="V0072_3"/>
    <n v="0"/>
    <n v="7"/>
    <n v="3"/>
    <n v="2.7142857142857144"/>
    <n v="2.7142857142857144"/>
    <n v="3.1417989417989411"/>
  </r>
  <r>
    <n v="524"/>
    <x v="4"/>
    <x v="14"/>
    <s v="V0072"/>
    <s v="V0072_p04"/>
    <x v="57"/>
    <n v="0"/>
    <n v="0"/>
    <n v="0"/>
    <n v="1"/>
    <n v="0"/>
    <s v="V0072_2"/>
    <n v="0"/>
    <n v="7"/>
    <n v="3"/>
    <n v="2.7142857142857144"/>
    <n v="2.7142857142857144"/>
    <n v="3.1417989417989411"/>
  </r>
  <r>
    <n v="525"/>
    <x v="4"/>
    <x v="14"/>
    <s v="V0072"/>
    <s v="V0072_p05"/>
    <x v="57"/>
    <n v="0"/>
    <n v="0"/>
    <n v="0"/>
    <n v="1"/>
    <n v="0"/>
    <s v="V0072_2"/>
    <n v="0"/>
    <n v="7"/>
    <n v="3"/>
    <n v="2.7142857142857144"/>
    <n v="2.7142857142857144"/>
    <n v="3.1417989417989411"/>
  </r>
  <r>
    <n v="526"/>
    <x v="4"/>
    <x v="14"/>
    <s v="V0072"/>
    <s v="V0072_p06"/>
    <x v="5"/>
    <n v="0"/>
    <n v="0"/>
    <n v="0"/>
    <n v="1"/>
    <n v="0"/>
    <s v="V0072_3"/>
    <n v="0"/>
    <n v="7"/>
    <n v="3"/>
    <n v="2.7142857142857144"/>
    <n v="2.7142857142857144"/>
    <n v="3.1417989417989411"/>
  </r>
  <r>
    <n v="527"/>
    <x v="4"/>
    <x v="14"/>
    <s v="V0072"/>
    <s v="V0072_p07"/>
    <x v="4"/>
    <n v="0"/>
    <n v="0"/>
    <n v="0"/>
    <n v="1"/>
    <n v="0"/>
    <s v="V0072_4"/>
    <n v="1"/>
    <n v="7"/>
    <n v="3"/>
    <n v="2.7142857142857144"/>
    <n v="2.7142857142857144"/>
    <n v="3.1417989417989411"/>
  </r>
  <r>
    <n v="528"/>
    <x v="4"/>
    <x v="14"/>
    <s v="V0073"/>
    <s v="V0073_p01"/>
    <x v="5"/>
    <n v="0"/>
    <n v="0"/>
    <n v="1"/>
    <n v="1"/>
    <n v="0"/>
    <s v="V0073_3"/>
    <n v="1"/>
    <n v="5"/>
    <n v="2"/>
    <n v="2.6"/>
    <n v="2.7142857142857144"/>
    <n v="3.1417989417989411"/>
  </r>
  <r>
    <n v="529"/>
    <x v="4"/>
    <x v="14"/>
    <s v="V0073"/>
    <s v="V0073_p02"/>
    <x v="5"/>
    <n v="0"/>
    <n v="0"/>
    <n v="0"/>
    <n v="1"/>
    <n v="0"/>
    <s v="V0073_3"/>
    <n v="0"/>
    <n v="5"/>
    <n v="2"/>
    <n v="2.6"/>
    <n v="2.7142857142857144"/>
    <n v="3.1417989417989411"/>
  </r>
  <r>
    <n v="530"/>
    <x v="4"/>
    <x v="14"/>
    <s v="V0073"/>
    <s v="V0073_p03"/>
    <x v="5"/>
    <n v="0"/>
    <n v="0"/>
    <n v="0"/>
    <n v="1"/>
    <n v="0"/>
    <s v="V0073_3"/>
    <n v="0"/>
    <n v="5"/>
    <n v="2"/>
    <n v="2.6"/>
    <n v="2.7142857142857144"/>
    <n v="3.1417989417989411"/>
  </r>
  <r>
    <n v="531"/>
    <x v="4"/>
    <x v="14"/>
    <s v="V0073"/>
    <s v="V0073_p04"/>
    <x v="57"/>
    <n v="0"/>
    <n v="0"/>
    <n v="0"/>
    <n v="1"/>
    <n v="0"/>
    <s v="V0073_2"/>
    <n v="1"/>
    <n v="5"/>
    <n v="2"/>
    <n v="2.6"/>
    <n v="2.7142857142857144"/>
    <n v="3.1417989417989411"/>
  </r>
  <r>
    <n v="532"/>
    <x v="4"/>
    <x v="14"/>
    <s v="V0073"/>
    <s v="V0073_p05"/>
    <x v="57"/>
    <n v="0"/>
    <n v="0"/>
    <n v="0"/>
    <n v="1"/>
    <n v="0"/>
    <s v="V0073_2"/>
    <n v="0"/>
    <n v="5"/>
    <n v="2"/>
    <n v="2.6"/>
    <n v="2.7142857142857144"/>
    <n v="3.1417989417989411"/>
  </r>
  <r>
    <n v="533"/>
    <x v="4"/>
    <x v="14"/>
    <s v="V0074"/>
    <s v="V0074_p01"/>
    <x v="57"/>
    <n v="0"/>
    <n v="0"/>
    <n v="1"/>
    <n v="1"/>
    <n v="0"/>
    <s v="V0074_2"/>
    <n v="1"/>
    <n v="5"/>
    <n v="1"/>
    <n v="2"/>
    <n v="2.7142857142857144"/>
    <n v="3.1417989417989411"/>
  </r>
  <r>
    <n v="534"/>
    <x v="4"/>
    <x v="14"/>
    <s v="V0074"/>
    <s v="V0074_p02"/>
    <x v="57"/>
    <n v="0"/>
    <n v="0"/>
    <n v="0"/>
    <n v="1"/>
    <n v="0"/>
    <s v="V0074_2"/>
    <n v="0"/>
    <n v="5"/>
    <n v="1"/>
    <n v="2"/>
    <n v="2.7142857142857144"/>
    <n v="3.1417989417989411"/>
  </r>
  <r>
    <n v="535"/>
    <x v="4"/>
    <x v="14"/>
    <s v="V0074"/>
    <s v="V0074_p03"/>
    <x v="57"/>
    <n v="0"/>
    <n v="0"/>
    <n v="0"/>
    <n v="1"/>
    <n v="0"/>
    <s v="V0074_2"/>
    <n v="0"/>
    <n v="5"/>
    <n v="1"/>
    <n v="2"/>
    <n v="2.7142857142857144"/>
    <n v="3.1417989417989411"/>
  </r>
  <r>
    <n v="536"/>
    <x v="4"/>
    <x v="14"/>
    <s v="V0074"/>
    <s v="V0074_p04"/>
    <x v="57"/>
    <n v="0"/>
    <n v="0"/>
    <n v="0"/>
    <n v="1"/>
    <n v="0"/>
    <s v="V0074_2"/>
    <n v="0"/>
    <n v="5"/>
    <n v="1"/>
    <n v="2"/>
    <n v="2.7142857142857144"/>
    <n v="3.1417989417989411"/>
  </r>
  <r>
    <n v="537"/>
    <x v="4"/>
    <x v="14"/>
    <s v="V0074"/>
    <s v="V0074_p05"/>
    <x v="57"/>
    <n v="0"/>
    <n v="0"/>
    <n v="0"/>
    <n v="1"/>
    <n v="0"/>
    <s v="V0074_2"/>
    <n v="0"/>
    <n v="5"/>
    <n v="1"/>
    <n v="2"/>
    <n v="2.7142857142857144"/>
    <n v="3.1417989417989411"/>
  </r>
  <r>
    <n v="538"/>
    <x v="4"/>
    <x v="14"/>
    <s v="V0075"/>
    <s v="V0075_p01"/>
    <x v="57"/>
    <n v="0"/>
    <n v="0"/>
    <n v="1"/>
    <n v="1"/>
    <n v="0"/>
    <s v="V0075_2"/>
    <n v="1"/>
    <n v="5"/>
    <n v="1"/>
    <n v="2"/>
    <n v="2.7142857142857144"/>
    <n v="3.1417989417989411"/>
  </r>
  <r>
    <n v="539"/>
    <x v="4"/>
    <x v="14"/>
    <s v="V0075"/>
    <s v="V0075_p02"/>
    <x v="57"/>
    <n v="0"/>
    <n v="0"/>
    <n v="0"/>
    <n v="1"/>
    <n v="0"/>
    <s v="V0075_2"/>
    <n v="0"/>
    <n v="5"/>
    <n v="1"/>
    <n v="2"/>
    <n v="2.7142857142857144"/>
    <n v="3.1417989417989411"/>
  </r>
  <r>
    <n v="540"/>
    <x v="4"/>
    <x v="14"/>
    <s v="V0075"/>
    <s v="V0075_p03"/>
    <x v="57"/>
    <n v="0"/>
    <n v="0"/>
    <n v="0"/>
    <n v="1"/>
    <n v="0"/>
    <s v="V0075_2"/>
    <n v="0"/>
    <n v="5"/>
    <n v="1"/>
    <n v="2"/>
    <n v="2.7142857142857144"/>
    <n v="3.1417989417989411"/>
  </r>
  <r>
    <n v="541"/>
    <x v="4"/>
    <x v="14"/>
    <s v="V0075"/>
    <s v="V0075_p04"/>
    <x v="57"/>
    <n v="0"/>
    <n v="0"/>
    <n v="0"/>
    <n v="1"/>
    <n v="0"/>
    <s v="V0075_2"/>
    <n v="0"/>
    <n v="5"/>
    <n v="1"/>
    <n v="2"/>
    <n v="2.7142857142857144"/>
    <n v="3.1417989417989411"/>
  </r>
  <r>
    <n v="542"/>
    <x v="4"/>
    <x v="14"/>
    <s v="V0075"/>
    <s v="V0075_p05"/>
    <x v="57"/>
    <n v="0"/>
    <n v="0"/>
    <n v="0"/>
    <n v="1"/>
    <n v="0"/>
    <s v="V0075_2"/>
    <n v="0"/>
    <n v="5"/>
    <n v="1"/>
    <n v="2"/>
    <n v="2.7142857142857144"/>
    <n v="3.14179894179894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5" applyNumberFormats="0" applyBorderFormats="0" applyFontFormats="0" applyPatternFormats="0" applyAlignmentFormats="0" applyWidthHeightFormats="1" dataCaption="Values" grandTotalCaption="Survey area" updatedVersion="6" minRefreshableVersion="3" useAutoFormatting="1" itemPrintTitles="1" createdVersion="6" indent="0" compact="0" compactData="0" gridDropZones="1" multipleFieldFilters="0">
  <location ref="A4:D26" firstHeaderRow="1" firstDataRow="2" firstDataCol="2"/>
  <pivotFields count="18">
    <pivotField compact="0" outline="0" showAll="0"/>
    <pivotField axis="axisRow" subtotalCaption="? Summary" compact="0" outline="0" showAll="0">
      <items count="6">
        <item x="0"/>
        <item x="1"/>
        <item x="2"/>
        <item x="3"/>
        <item x="4"/>
        <item t="default"/>
      </items>
    </pivotField>
    <pivotField axis="axisRow" compact="0" outline="0" showAll="0">
      <items count="16">
        <item x="0"/>
        <item x="1"/>
        <item x="2"/>
        <item x="3"/>
        <item x="4"/>
        <item x="5"/>
        <item x="6"/>
        <item x="7"/>
        <item x="8"/>
        <item x="9"/>
        <item x="10"/>
        <item x="11"/>
        <item x="12"/>
        <item x="13"/>
        <item x="14"/>
        <item t="default"/>
      </items>
    </pivotField>
    <pivotField compact="0" outline="0" showAll="0"/>
    <pivotField compact="0" outline="0" showAll="0"/>
    <pivotField compact="0" outline="0" showAll="0">
      <items count="59">
        <item x="0"/>
        <item x="56"/>
        <item x="57"/>
        <item x="5"/>
        <item x="4"/>
        <item x="2"/>
        <item x="1"/>
        <item x="3"/>
        <item x="55"/>
        <item x="45"/>
        <item x="44"/>
        <item x="43"/>
        <item x="49"/>
        <item x="48"/>
        <item x="47"/>
        <item x="42"/>
        <item x="46"/>
        <item x="37"/>
        <item x="40"/>
        <item x="41"/>
        <item x="39"/>
        <item x="38"/>
        <item x="26"/>
        <item x="29"/>
        <item x="50"/>
        <item x="51"/>
        <item x="30"/>
        <item x="27"/>
        <item x="22"/>
        <item x="28"/>
        <item x="21"/>
        <item x="24"/>
        <item x="19"/>
        <item x="7"/>
        <item x="13"/>
        <item x="25"/>
        <item x="20"/>
        <item x="8"/>
        <item x="17"/>
        <item x="10"/>
        <item x="12"/>
        <item x="33"/>
        <item x="31"/>
        <item x="32"/>
        <item x="16"/>
        <item x="9"/>
        <item x="11"/>
        <item x="14"/>
        <item x="15"/>
        <item x="54"/>
        <item x="36"/>
        <item x="18"/>
        <item x="53"/>
        <item x="35"/>
        <item x="52"/>
        <item x="23"/>
        <item x="34"/>
        <item x="6"/>
        <item t="default"/>
      </items>
    </pivotField>
    <pivotField compact="0" outline="0" showAll="0"/>
    <pivotField compact="0" outline="0" showAll="0"/>
    <pivotField dataField="1" compact="0" outline="0" showAll="0"/>
    <pivotField dataField="1" compact="0" outline="0" showAll="0"/>
    <pivotField compact="0" outline="0" showAll="0"/>
    <pivotField compact="0" outline="0" showAll="0"/>
    <pivotField compact="0" outline="0" showAll="0"/>
    <pivotField compact="0" numFmtId="1" outline="0" showAll="0"/>
    <pivotField compact="0" numFmtId="1" outline="0" showAll="0"/>
    <pivotField compact="0" outline="0" showAll="0"/>
    <pivotField compact="0" outline="0" showAll="0"/>
    <pivotField compact="0" numFmtId="2" outline="0" showAll="0"/>
  </pivotFields>
  <rowFields count="2">
    <field x="1"/>
    <field x="2"/>
  </rowFields>
  <rowItems count="21">
    <i>
      <x/>
      <x/>
    </i>
    <i r="1">
      <x v="1"/>
    </i>
    <i r="1">
      <x v="2"/>
    </i>
    <i t="default">
      <x/>
    </i>
    <i>
      <x v="1"/>
      <x v="3"/>
    </i>
    <i r="1">
      <x v="4"/>
    </i>
    <i r="1">
      <x v="5"/>
    </i>
    <i t="default">
      <x v="1"/>
    </i>
    <i>
      <x v="2"/>
      <x v="6"/>
    </i>
    <i r="1">
      <x v="7"/>
    </i>
    <i r="1">
      <x v="8"/>
    </i>
    <i t="default">
      <x v="2"/>
    </i>
    <i>
      <x v="3"/>
      <x v="9"/>
    </i>
    <i r="1">
      <x v="10"/>
    </i>
    <i r="1">
      <x v="11"/>
    </i>
    <i t="default">
      <x v="3"/>
    </i>
    <i>
      <x v="4"/>
      <x v="12"/>
    </i>
    <i r="1">
      <x v="13"/>
    </i>
    <i r="1">
      <x v="14"/>
    </i>
    <i t="default">
      <x v="4"/>
    </i>
    <i t="grand">
      <x/>
    </i>
  </rowItems>
  <colFields count="1">
    <field x="-2"/>
  </colFields>
  <colItems count="2">
    <i>
      <x/>
    </i>
    <i i="1">
      <x v="1"/>
    </i>
  </colItems>
  <dataFields count="2">
    <dataField name="Volunteers with valid probes" fld="8" baseField="0" baseItem="0"/>
    <dataField name="Valid probes" fld="9" baseField="0" baseItem="0"/>
  </dataFields>
  <formats count="31">
    <format dxfId="30">
      <pivotArea field="1" type="button" dataOnly="0" labelOnly="1" outline="0" axis="axisRow" fieldPosition="0"/>
    </format>
    <format dxfId="29">
      <pivotArea field="2" type="button" dataOnly="0" labelOnly="1" outline="0" axis="axisRow" fieldPosition="1"/>
    </format>
    <format dxfId="28">
      <pivotArea dataOnly="0" labelOnly="1" outline="0" fieldPosition="0">
        <references count="1">
          <reference field="4294967294" count="2">
            <x v="0"/>
            <x v="1"/>
          </reference>
        </references>
      </pivotArea>
    </format>
    <format dxfId="27">
      <pivotArea dataOnly="0" labelOnly="1" outline="0" fieldPosition="0">
        <references count="1">
          <reference field="4294967294" count="1">
            <x v="0"/>
          </reference>
        </references>
      </pivotArea>
    </format>
    <format dxfId="26">
      <pivotArea type="origin" dataOnly="0" labelOnly="1" outline="0" fieldPosition="0"/>
    </format>
    <format dxfId="25">
      <pivotArea field="-2" type="button" dataOnly="0" labelOnly="1" outline="0" axis="axisCol" fieldPosition="0"/>
    </format>
    <format dxfId="24">
      <pivotArea type="topRight" dataOnly="0" labelOnly="1" outline="0" fieldPosition="0"/>
    </format>
    <format dxfId="23">
      <pivotArea outline="0" fieldPosition="0">
        <references count="1">
          <reference field="1" count="0" selected="0" defaultSubtotal="1"/>
        </references>
      </pivotArea>
    </format>
    <format dxfId="22">
      <pivotArea dataOnly="0" labelOnly="1" outline="0" fieldPosition="0">
        <references count="1">
          <reference field="1" count="0"/>
        </references>
      </pivotArea>
    </format>
    <format dxfId="21">
      <pivotArea dataOnly="0" labelOnly="1" outline="0" fieldPosition="0">
        <references count="1">
          <reference field="1" count="0" defaultSubtotal="1"/>
        </references>
      </pivotArea>
    </format>
    <format dxfId="20">
      <pivotArea dataOnly="0" labelOnly="1" outline="0" fieldPosition="0">
        <references count="2">
          <reference field="1" count="1" selected="0">
            <x v="0"/>
          </reference>
          <reference field="2" count="3">
            <x v="0"/>
            <x v="1"/>
            <x v="2"/>
          </reference>
        </references>
      </pivotArea>
    </format>
    <format dxfId="19">
      <pivotArea dataOnly="0" labelOnly="1" outline="0" fieldPosition="0">
        <references count="2">
          <reference field="1" count="1" selected="0">
            <x v="1"/>
          </reference>
          <reference field="2" count="3">
            <x v="3"/>
            <x v="4"/>
            <x v="5"/>
          </reference>
        </references>
      </pivotArea>
    </format>
    <format dxfId="18">
      <pivotArea dataOnly="0" labelOnly="1" outline="0" fieldPosition="0">
        <references count="2">
          <reference field="1" count="1" selected="0">
            <x v="2"/>
          </reference>
          <reference field="2" count="3">
            <x v="6"/>
            <x v="7"/>
            <x v="8"/>
          </reference>
        </references>
      </pivotArea>
    </format>
    <format dxfId="17">
      <pivotArea dataOnly="0" labelOnly="1" outline="0" fieldPosition="0">
        <references count="2">
          <reference field="1" count="1" selected="0">
            <x v="3"/>
          </reference>
          <reference field="2" count="3">
            <x v="9"/>
            <x v="10"/>
            <x v="11"/>
          </reference>
        </references>
      </pivotArea>
    </format>
    <format dxfId="16">
      <pivotArea dataOnly="0" labelOnly="1" outline="0" fieldPosition="0">
        <references count="2">
          <reference field="1" count="1" selected="0">
            <x v="4"/>
          </reference>
          <reference field="2" count="3">
            <x v="12"/>
            <x v="13"/>
            <x v="14"/>
          </reference>
        </references>
      </pivotArea>
    </format>
    <format dxfId="15">
      <pivotArea type="origin" dataOnly="0" labelOnly="1" outline="0" fieldPosition="0"/>
    </format>
    <format dxfId="14">
      <pivotArea field="-2" type="button" dataOnly="0" labelOnly="1" outline="0" axis="axisCol" fieldPosition="0"/>
    </format>
    <format dxfId="13">
      <pivotArea type="topRight" dataOnly="0" labelOnly="1" outline="0" fieldPosition="0"/>
    </format>
    <format dxfId="12">
      <pivotArea field="1" type="button" dataOnly="0" labelOnly="1" outline="0" axis="axisRow" fieldPosition="0"/>
    </format>
    <format dxfId="11">
      <pivotArea field="2" type="button" dataOnly="0" labelOnly="1" outline="0" axis="axisRow" fieldPosition="1"/>
    </format>
    <format dxfId="10">
      <pivotArea dataOnly="0" labelOnly="1" outline="0" fieldPosition="0">
        <references count="1">
          <reference field="4294967294" count="2">
            <x v="0"/>
            <x v="1"/>
          </reference>
        </references>
      </pivotArea>
    </format>
    <format dxfId="9">
      <pivotArea outline="0" fieldPosition="0">
        <references count="1">
          <reference field="1" count="1" selected="0" defaultSubtotal="1">
            <x v="0"/>
          </reference>
        </references>
      </pivotArea>
    </format>
    <format dxfId="8">
      <pivotArea dataOnly="0" labelOnly="1" outline="0" fieldPosition="0">
        <references count="1">
          <reference field="1" count="1" defaultSubtotal="1">
            <x v="0"/>
          </reference>
        </references>
      </pivotArea>
    </format>
    <format dxfId="7">
      <pivotArea outline="0" fieldPosition="0">
        <references count="1">
          <reference field="1" count="1" selected="0" defaultSubtotal="1">
            <x v="1"/>
          </reference>
        </references>
      </pivotArea>
    </format>
    <format dxfId="6">
      <pivotArea dataOnly="0" labelOnly="1" outline="0" fieldPosition="0">
        <references count="1">
          <reference field="1" count="1" defaultSubtotal="1">
            <x v="1"/>
          </reference>
        </references>
      </pivotArea>
    </format>
    <format dxfId="5">
      <pivotArea outline="0" fieldPosition="0">
        <references count="1">
          <reference field="1" count="1" selected="0" defaultSubtotal="1">
            <x v="2"/>
          </reference>
        </references>
      </pivotArea>
    </format>
    <format dxfId="4">
      <pivotArea dataOnly="0" labelOnly="1" outline="0" fieldPosition="0">
        <references count="1">
          <reference field="1" count="1" defaultSubtotal="1">
            <x v="2"/>
          </reference>
        </references>
      </pivotArea>
    </format>
    <format dxfId="3">
      <pivotArea outline="0" fieldPosition="0">
        <references count="1">
          <reference field="1" count="1" selected="0" defaultSubtotal="1">
            <x v="3"/>
          </reference>
        </references>
      </pivotArea>
    </format>
    <format dxfId="2">
      <pivotArea dataOnly="0" labelOnly="1" outline="0" fieldPosition="0">
        <references count="1">
          <reference field="1" count="1" defaultSubtotal="1">
            <x v="3"/>
          </reference>
        </references>
      </pivotArea>
    </format>
    <format dxfId="1">
      <pivotArea outline="0" fieldPosition="0">
        <references count="1">
          <reference field="1" count="1" selected="0" defaultSubtotal="1">
            <x v="4"/>
          </reference>
        </references>
      </pivotArea>
    </format>
    <format dxfId="0">
      <pivotArea dataOnly="0" labelOnly="1" outline="0" fieldPosition="0">
        <references count="1">
          <reference field="1" count="1" defaultSubtotal="1">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tabSelected="1" workbookViewId="0"/>
  </sheetViews>
  <sheetFormatPr defaultRowHeight="14.4" x14ac:dyDescent="0.55000000000000004"/>
  <cols>
    <col min="1" max="1" width="19.734375" customWidth="1"/>
    <col min="2" max="2" width="17.26171875" customWidth="1"/>
  </cols>
  <sheetData>
    <row r="1" spans="1:7" ht="25.8" x14ac:dyDescent="0.95">
      <c r="A1" s="84" t="s">
        <v>985</v>
      </c>
    </row>
    <row r="2" spans="1:7" ht="20.399999999999999" x14ac:dyDescent="0.75">
      <c r="A2" s="83" t="s">
        <v>969</v>
      </c>
    </row>
    <row r="4" spans="1:7" ht="18.3" x14ac:dyDescent="0.7">
      <c r="A4" t="s">
        <v>972</v>
      </c>
    </row>
    <row r="6" spans="1:7" x14ac:dyDescent="0.55000000000000004">
      <c r="A6" t="s">
        <v>970</v>
      </c>
    </row>
    <row r="7" spans="1:7" x14ac:dyDescent="0.55000000000000004">
      <c r="A7" s="4" t="s">
        <v>971</v>
      </c>
    </row>
    <row r="8" spans="1:7" x14ac:dyDescent="0.55000000000000004">
      <c r="A8" s="4"/>
    </row>
    <row r="9" spans="1:7" s="9" customFormat="1" ht="77.400000000000006" customHeight="1" x14ac:dyDescent="0.55000000000000004">
      <c r="A9" s="85" t="s">
        <v>986</v>
      </c>
      <c r="B9" s="85"/>
      <c r="C9" s="85"/>
      <c r="D9" s="85"/>
      <c r="E9" s="85"/>
      <c r="F9" s="85"/>
      <c r="G9" s="85"/>
    </row>
    <row r="10" spans="1:7" x14ac:dyDescent="0.55000000000000004">
      <c r="A10" s="4"/>
    </row>
    <row r="12" spans="1:7" x14ac:dyDescent="0.55000000000000004">
      <c r="A12" s="1" t="s">
        <v>956</v>
      </c>
    </row>
    <row r="13" spans="1:7" x14ac:dyDescent="0.55000000000000004">
      <c r="A13" s="82" t="s">
        <v>957</v>
      </c>
      <c r="B13" t="s">
        <v>976</v>
      </c>
    </row>
    <row r="14" spans="1:7" x14ac:dyDescent="0.55000000000000004">
      <c r="A14" s="82" t="s">
        <v>958</v>
      </c>
      <c r="B14" t="s">
        <v>973</v>
      </c>
    </row>
    <row r="15" spans="1:7" x14ac:dyDescent="0.55000000000000004">
      <c r="A15" s="82" t="s">
        <v>959</v>
      </c>
      <c r="B15" t="s">
        <v>974</v>
      </c>
    </row>
    <row r="16" spans="1:7" x14ac:dyDescent="0.55000000000000004">
      <c r="A16" s="82" t="s">
        <v>960</v>
      </c>
      <c r="B16" t="s">
        <v>975</v>
      </c>
    </row>
    <row r="17" spans="1:2" x14ac:dyDescent="0.55000000000000004">
      <c r="A17" s="82" t="s">
        <v>961</v>
      </c>
      <c r="B17" t="s">
        <v>977</v>
      </c>
    </row>
    <row r="18" spans="1:2" x14ac:dyDescent="0.55000000000000004">
      <c r="A18" s="82" t="s">
        <v>962</v>
      </c>
      <c r="B18" t="s">
        <v>978</v>
      </c>
    </row>
    <row r="19" spans="1:2" x14ac:dyDescent="0.55000000000000004">
      <c r="A19" s="82" t="s">
        <v>963</v>
      </c>
      <c r="B19" t="s">
        <v>979</v>
      </c>
    </row>
    <row r="20" spans="1:2" x14ac:dyDescent="0.55000000000000004">
      <c r="A20" s="82" t="s">
        <v>964</v>
      </c>
      <c r="B20" t="s">
        <v>980</v>
      </c>
    </row>
    <row r="21" spans="1:2" x14ac:dyDescent="0.55000000000000004">
      <c r="A21" s="82" t="s">
        <v>965</v>
      </c>
      <c r="B21" t="s">
        <v>981</v>
      </c>
    </row>
    <row r="22" spans="1:2" x14ac:dyDescent="0.55000000000000004">
      <c r="A22" s="82" t="s">
        <v>966</v>
      </c>
      <c r="B22" t="s">
        <v>982</v>
      </c>
    </row>
    <row r="23" spans="1:2" x14ac:dyDescent="0.55000000000000004">
      <c r="A23" s="82" t="s">
        <v>967</v>
      </c>
      <c r="B23" t="s">
        <v>983</v>
      </c>
    </row>
    <row r="24" spans="1:2" x14ac:dyDescent="0.55000000000000004">
      <c r="A24" s="82"/>
    </row>
    <row r="25" spans="1:2" x14ac:dyDescent="0.55000000000000004">
      <c r="A25" s="82" t="s">
        <v>968</v>
      </c>
      <c r="B25" t="s">
        <v>984</v>
      </c>
    </row>
  </sheetData>
  <mergeCells count="1">
    <mergeCell ref="A9:G9"/>
  </mergeCells>
  <hyperlinks>
    <hyperlink ref="A13" location="'Motivation'!A1" display="Motivation"/>
    <hyperlink ref="A14" location="'Simplest_case'!A1" display="Simplest_case"/>
    <hyperlink ref="A15" location="'Two_numeric_vars'!A1" display="Two_numeric_vars"/>
    <hyperlink ref="A16" location="'Admin1and2'!A1" display="Admin1and2"/>
    <hyperlink ref="A17" location="'Risks_of_rounding'!A1" display="Risks_of_rounding"/>
    <hyperlink ref="A18" location="'MissingValues'!A1" display="MissingValues"/>
    <hyperlink ref="A19" location="'Tags_for_context'!A1" display="Tags_for_context"/>
    <hyperlink ref="A20" location="'Arsenic_Scenario'!A1" display="Arsenic_Scenario"/>
    <hyperlink ref="A21" location="'Arsenic_Data'!A1" display="Arsenic_Data"/>
    <hyperlink ref="A22" location="'Arsenic_summary'!A1" display="Arsenic_summary"/>
    <hyperlink ref="A23" location="'Arsenic_STATA_code'!A1" display="Arsenic_STATA_code"/>
    <hyperlink ref="A25" location="'Named_ranges'!A1" display="Named_ranges"/>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R543"/>
  <sheetViews>
    <sheetView zoomScale="89" zoomScaleNormal="89" workbookViewId="0"/>
  </sheetViews>
  <sheetFormatPr defaultRowHeight="14.4" x14ac:dyDescent="0.55000000000000004"/>
  <cols>
    <col min="1" max="5" width="10.734375" style="43" customWidth="1"/>
    <col min="6" max="6" width="11.3671875" style="41" customWidth="1"/>
    <col min="7" max="11" width="13.1015625" customWidth="1"/>
    <col min="12" max="12" width="17.734375" style="46" customWidth="1"/>
    <col min="13" max="13" width="14.68359375" customWidth="1"/>
    <col min="14" max="15" width="16.734375" customWidth="1"/>
    <col min="16" max="18" width="16.734375" style="48" customWidth="1"/>
  </cols>
  <sheetData>
    <row r="1" spans="1:18" s="40" customFormat="1" ht="100.8" x14ac:dyDescent="0.55000000000000004">
      <c r="A1" s="44" t="s">
        <v>711</v>
      </c>
      <c r="B1" s="44" t="s">
        <v>710</v>
      </c>
      <c r="C1" s="44" t="s">
        <v>712</v>
      </c>
      <c r="D1" s="44" t="s">
        <v>713</v>
      </c>
      <c r="E1" s="44" t="s">
        <v>714</v>
      </c>
      <c r="F1" s="42" t="s">
        <v>720</v>
      </c>
      <c r="G1" s="47" t="s">
        <v>716</v>
      </c>
      <c r="H1" s="47" t="s">
        <v>717</v>
      </c>
      <c r="I1" s="47" t="s">
        <v>718</v>
      </c>
      <c r="J1" s="47" t="s">
        <v>719</v>
      </c>
      <c r="K1" s="47" t="s">
        <v>721</v>
      </c>
      <c r="L1" s="52" t="s">
        <v>727</v>
      </c>
      <c r="M1" s="47" t="s">
        <v>722</v>
      </c>
      <c r="N1" s="50" t="s">
        <v>723</v>
      </c>
      <c r="O1" s="50" t="s">
        <v>724</v>
      </c>
      <c r="P1" s="51" t="s">
        <v>726</v>
      </c>
      <c r="Q1" s="51" t="s">
        <v>725</v>
      </c>
      <c r="R1" s="51" t="s">
        <v>744</v>
      </c>
    </row>
    <row r="2" spans="1:18" x14ac:dyDescent="0.55000000000000004">
      <c r="A2" s="43">
        <v>1</v>
      </c>
      <c r="B2" s="43" t="s">
        <v>26</v>
      </c>
      <c r="C2" s="43" t="s">
        <v>30</v>
      </c>
      <c r="D2" s="43" t="s">
        <v>85</v>
      </c>
      <c r="E2" s="43" t="s">
        <v>86</v>
      </c>
      <c r="F2" s="41">
        <v>0</v>
      </c>
      <c r="G2" s="2">
        <f>IF(AND(COUNTA($B2:$F2=5),COUNTIF(B$2:B2,B2)=1),1,0)</f>
        <v>1</v>
      </c>
      <c r="H2" s="2">
        <f>IF(AND(COUNTA($B2:$F2=5),COUNTIF(C$2:C2,C2)=1),1,0)</f>
        <v>1</v>
      </c>
      <c r="I2" s="2">
        <f>IF(AND(COUNTA($B2:$F2=5),COUNTIF(D$2:D2,D2)=1),1,0)</f>
        <v>1</v>
      </c>
      <c r="J2" s="2">
        <f>IF(AND(COUNTA($B2:$F2=5),COUNTIF(E$2:E2,E2)=1),1,0)</f>
        <v>1</v>
      </c>
      <c r="K2" s="2">
        <f>IF(AND(COUNTA($B2:$F2=5),COUNTIF(F$2:F2,F2)=1),1,0)</f>
        <v>1</v>
      </c>
      <c r="L2" s="45" t="str">
        <f t="shared" ref="L2:L65" si="0">CONCATENATE(D2,"_",F2)</f>
        <v>V0001_0</v>
      </c>
      <c r="M2" s="2">
        <f>IF(AND(COUNTA($B2:$F2)=5,COUNTIF(L$2:L2,L2)=1),1,0)</f>
        <v>1</v>
      </c>
      <c r="N2" s="14">
        <f t="array" ref="N2">SUMPRODUCT(--(Volunteer=$D2),--(Volunteer&lt;&gt;""),--(Arsenic_ppb&lt;&gt;""))</f>
        <v>6</v>
      </c>
      <c r="O2" s="14">
        <f t="shared" ref="O2:O65" si="1">SUMPRODUCT(--(Volunteer=$D2),Vol_Indic_Tag)</f>
        <v>1</v>
      </c>
      <c r="P2" s="36">
        <f t="array" ref="P2">IF(N2=0,"",SUM(IF(Volunteer=$D2,Arsenic_ppb))/N2)</f>
        <v>0</v>
      </c>
      <c r="Q2" s="36">
        <f t="array" ref="Q2">IF(P2="","",MAX((--(Commune=$C2))*IF(Vol_mean="",0,Vol_mean)))</f>
        <v>0</v>
      </c>
      <c r="R2" s="36">
        <f t="array" ref="R2">SUMPRODUCT(--(District=$B2),Commune_max,(--(Commune_tag)))/SUMPRODUCT((--(District=$B2)),Commune_tag)</f>
        <v>1.9444444444444444</v>
      </c>
    </row>
    <row r="3" spans="1:18" x14ac:dyDescent="0.55000000000000004">
      <c r="A3" s="43">
        <v>2</v>
      </c>
      <c r="B3" s="43" t="s">
        <v>26</v>
      </c>
      <c r="C3" s="43" t="s">
        <v>30</v>
      </c>
      <c r="D3" s="43" t="s">
        <v>85</v>
      </c>
      <c r="E3" s="43" t="s">
        <v>87</v>
      </c>
      <c r="F3" s="41">
        <v>0</v>
      </c>
      <c r="G3" s="2">
        <f>IF(AND(COUNTA($B3:$F3=5),COUNTIF(B$2:B3,B3)=1),1,0)</f>
        <v>0</v>
      </c>
      <c r="H3" s="2">
        <f>IF(AND(COUNTA($B3:$F3=5),COUNTIF(C$2:C3,C3)=1),1,0)</f>
        <v>0</v>
      </c>
      <c r="I3" s="2">
        <f>IF(AND(COUNTA($B3:$F3=5),COUNTIF(D$2:D3,D3)=1),1,0)</f>
        <v>0</v>
      </c>
      <c r="J3" s="2">
        <f>IF(AND(COUNTA($B3:$F3=5),COUNTIF(E$2:E3,E3)=1),1,0)</f>
        <v>1</v>
      </c>
      <c r="K3" s="2">
        <f>IF(AND(COUNTA($B3:$F3=5),COUNTIF(F$2:F3,F3)=1),1,0)</f>
        <v>0</v>
      </c>
      <c r="L3" s="45" t="str">
        <f t="shared" si="0"/>
        <v>V0001_0</v>
      </c>
      <c r="M3" s="2">
        <f>IF(AND(COUNTA($B3:$F3)=5,COUNTIF(L$2:L3,L3)=1),1,0)</f>
        <v>0</v>
      </c>
      <c r="N3" s="14">
        <f t="array" ref="N3">SUMPRODUCT(--(Volunteer=$D3),--(Volunteer&lt;&gt;""),--(Arsenic_ppb&lt;&gt;""))</f>
        <v>6</v>
      </c>
      <c r="O3" s="14">
        <f t="shared" si="1"/>
        <v>1</v>
      </c>
      <c r="P3" s="36">
        <f t="array" ref="P3">IF(N3=0,"",SUM(IF(Volunteer=$D3,Arsenic_ppb))/N3)</f>
        <v>0</v>
      </c>
      <c r="Q3" s="36">
        <f t="array" ref="Q3">IF(P3="","",MAX((--(Commune=$C3))*IF(Vol_mean="",0,Vol_mean)))</f>
        <v>0</v>
      </c>
      <c r="R3" s="36">
        <f t="array" ref="R3">SUMPRODUCT(--(District=$B3),Commune_max,(--(Commune_tag)))/SUMPRODUCT((--(District=$B3)),Commune_tag)</f>
        <v>1.9444444444444444</v>
      </c>
    </row>
    <row r="4" spans="1:18" x14ac:dyDescent="0.55000000000000004">
      <c r="A4" s="43">
        <v>3</v>
      </c>
      <c r="B4" s="43" t="s">
        <v>26</v>
      </c>
      <c r="C4" s="43" t="s">
        <v>30</v>
      </c>
      <c r="D4" s="43" t="s">
        <v>85</v>
      </c>
      <c r="E4" s="43" t="s">
        <v>88</v>
      </c>
      <c r="F4" s="41">
        <v>0</v>
      </c>
      <c r="G4" s="2">
        <f>IF(AND(COUNTA($B4:$F4=5),COUNTIF(B$2:B4,B4)=1),1,0)</f>
        <v>0</v>
      </c>
      <c r="H4" s="2">
        <f>IF(AND(COUNTA($B4:$F4=5),COUNTIF(C$2:C4,C4)=1),1,0)</f>
        <v>0</v>
      </c>
      <c r="I4" s="2">
        <f>IF(AND(COUNTA($B4:$F4=5),COUNTIF(D$2:D4,D4)=1),1,0)</f>
        <v>0</v>
      </c>
      <c r="J4" s="2">
        <f>IF(AND(COUNTA($B4:$F4=5),COUNTIF(E$2:E4,E4)=1),1,0)</f>
        <v>1</v>
      </c>
      <c r="K4" s="2">
        <f>IF(AND(COUNTA($B4:$F4=5),COUNTIF(F$2:F4,F4)=1),1,0)</f>
        <v>0</v>
      </c>
      <c r="L4" s="45" t="str">
        <f t="shared" si="0"/>
        <v>V0001_0</v>
      </c>
      <c r="M4" s="2">
        <f>IF(AND(COUNTA($B4:$F4)=5,COUNTIF(L$2:L4,L4)=1),1,0)</f>
        <v>0</v>
      </c>
      <c r="N4" s="14">
        <f t="array" ref="N4">SUMPRODUCT(--(Volunteer=$D4),--(Volunteer&lt;&gt;""),--(Arsenic_ppb&lt;&gt;""))</f>
        <v>6</v>
      </c>
      <c r="O4" s="14">
        <f t="shared" si="1"/>
        <v>1</v>
      </c>
      <c r="P4" s="36">
        <f t="array" ref="P4">IF(N4=0,"",SUM(IF(Volunteer=$D4,Arsenic_ppb))/N4)</f>
        <v>0</v>
      </c>
      <c r="Q4" s="36">
        <f t="array" ref="Q4">IF(P4="","",MAX((--(Commune=$C4))*IF(Vol_mean="",0,Vol_mean)))</f>
        <v>0</v>
      </c>
      <c r="R4" s="36">
        <f t="array" ref="R4">SUMPRODUCT(--(District=$B4),Commune_max,(--(Commune_tag)))/SUMPRODUCT((--(District=$B4)),Commune_tag)</f>
        <v>1.9444444444444444</v>
      </c>
    </row>
    <row r="5" spans="1:18" x14ac:dyDescent="0.55000000000000004">
      <c r="A5" s="43">
        <v>4</v>
      </c>
      <c r="B5" s="43" t="s">
        <v>26</v>
      </c>
      <c r="C5" s="43" t="s">
        <v>30</v>
      </c>
      <c r="D5" s="43" t="s">
        <v>85</v>
      </c>
      <c r="E5" s="43" t="s">
        <v>89</v>
      </c>
      <c r="F5" s="41">
        <v>0</v>
      </c>
      <c r="G5" s="2">
        <f>IF(AND(COUNTA($B5:$F5=5),COUNTIF(B$2:B5,B5)=1),1,0)</f>
        <v>0</v>
      </c>
      <c r="H5" s="2">
        <f>IF(AND(COUNTA($B5:$F5=5),COUNTIF(C$2:C5,C5)=1),1,0)</f>
        <v>0</v>
      </c>
      <c r="I5" s="2">
        <f>IF(AND(COUNTA($B5:$F5=5),COUNTIF(D$2:D5,D5)=1),1,0)</f>
        <v>0</v>
      </c>
      <c r="J5" s="2">
        <f>IF(AND(COUNTA($B5:$F5=5),COUNTIF(E$2:E5,E5)=1),1,0)</f>
        <v>1</v>
      </c>
      <c r="K5" s="2">
        <f>IF(AND(COUNTA($B5:$F5=5),COUNTIF(F$2:F5,F5)=1),1,0)</f>
        <v>0</v>
      </c>
      <c r="L5" s="45" t="str">
        <f t="shared" si="0"/>
        <v>V0001_0</v>
      </c>
      <c r="M5" s="2">
        <f>IF(AND(COUNTA($B5:$F5)=5,COUNTIF(L$2:L5,L5)=1),1,0)</f>
        <v>0</v>
      </c>
      <c r="N5" s="14">
        <f t="array" ref="N5">SUMPRODUCT(--(Volunteer=$D5),--(Volunteer&lt;&gt;""),--(Arsenic_ppb&lt;&gt;""))</f>
        <v>6</v>
      </c>
      <c r="O5" s="14">
        <f t="shared" si="1"/>
        <v>1</v>
      </c>
      <c r="P5" s="36">
        <f t="array" ref="P5">IF(N5=0,"",SUM(IF(Volunteer=$D5,Arsenic_ppb))/N5)</f>
        <v>0</v>
      </c>
      <c r="Q5" s="36">
        <f t="array" ref="Q5">IF(P5="","",MAX((--(Commune=$C5))*IF(Vol_mean="",0,Vol_mean)))</f>
        <v>0</v>
      </c>
      <c r="R5" s="36">
        <f t="array" ref="R5">SUMPRODUCT(--(District=$B5),Commune_max,(--(Commune_tag)))/SUMPRODUCT((--(District=$B5)),Commune_tag)</f>
        <v>1.9444444444444444</v>
      </c>
    </row>
    <row r="6" spans="1:18" x14ac:dyDescent="0.55000000000000004">
      <c r="A6" s="43">
        <v>5</v>
      </c>
      <c r="B6" s="43" t="s">
        <v>26</v>
      </c>
      <c r="C6" s="43" t="s">
        <v>30</v>
      </c>
      <c r="D6" s="43" t="s">
        <v>85</v>
      </c>
      <c r="E6" s="43" t="s">
        <v>90</v>
      </c>
      <c r="F6" s="41">
        <v>0</v>
      </c>
      <c r="G6" s="2">
        <f>IF(AND(COUNTA($B6:$F6=5),COUNTIF(B$2:B6,B6)=1),1,0)</f>
        <v>0</v>
      </c>
      <c r="H6" s="2">
        <f>IF(AND(COUNTA($B6:$F6=5),COUNTIF(C$2:C6,C6)=1),1,0)</f>
        <v>0</v>
      </c>
      <c r="I6" s="2">
        <f>IF(AND(COUNTA($B6:$F6=5),COUNTIF(D$2:D6,D6)=1),1,0)</f>
        <v>0</v>
      </c>
      <c r="J6" s="2">
        <f>IF(AND(COUNTA($B6:$F6=5),COUNTIF(E$2:E6,E6)=1),1,0)</f>
        <v>1</v>
      </c>
      <c r="K6" s="2">
        <f>IF(AND(COUNTA($B6:$F6=5),COUNTIF(F$2:F6,F6)=1),1,0)</f>
        <v>0</v>
      </c>
      <c r="L6" s="45" t="str">
        <f t="shared" si="0"/>
        <v>V0001_0</v>
      </c>
      <c r="M6" s="2">
        <f>IF(AND(COUNTA($B6:$F6)=5,COUNTIF(L$2:L6,L6)=1),1,0)</f>
        <v>0</v>
      </c>
      <c r="N6" s="14">
        <f t="array" ref="N6">SUMPRODUCT(--(Volunteer=$D6),--(Volunteer&lt;&gt;""),--(Arsenic_ppb&lt;&gt;""))</f>
        <v>6</v>
      </c>
      <c r="O6" s="14">
        <f t="shared" si="1"/>
        <v>1</v>
      </c>
      <c r="P6" s="36">
        <f t="array" ref="P6">IF(N6=0,"",SUM(IF(Volunteer=$D6,Arsenic_ppb))/N6)</f>
        <v>0</v>
      </c>
      <c r="Q6" s="36">
        <f t="array" ref="Q6">IF(P6="","",MAX((--(Commune=$C6))*IF(Vol_mean="",0,Vol_mean)))</f>
        <v>0</v>
      </c>
      <c r="R6" s="36">
        <f t="array" ref="R6">SUMPRODUCT(--(District=$B6),Commune_max,(--(Commune_tag)))/SUMPRODUCT((--(District=$B6)),Commune_tag)</f>
        <v>1.9444444444444444</v>
      </c>
    </row>
    <row r="7" spans="1:18" x14ac:dyDescent="0.55000000000000004">
      <c r="A7" s="43">
        <v>6</v>
      </c>
      <c r="B7" s="43" t="s">
        <v>26</v>
      </c>
      <c r="C7" s="43" t="s">
        <v>30</v>
      </c>
      <c r="D7" s="43" t="s">
        <v>85</v>
      </c>
      <c r="E7" s="43" t="s">
        <v>91</v>
      </c>
      <c r="F7" s="41">
        <v>0</v>
      </c>
      <c r="G7" s="2">
        <f>IF(AND(COUNTA($B7:$F7=5),COUNTIF(B$2:B7,B7)=1),1,0)</f>
        <v>0</v>
      </c>
      <c r="H7" s="2">
        <f>IF(AND(COUNTA($B7:$F7=5),COUNTIF(C$2:C7,C7)=1),1,0)</f>
        <v>0</v>
      </c>
      <c r="I7" s="2">
        <f>IF(AND(COUNTA($B7:$F7=5),COUNTIF(D$2:D7,D7)=1),1,0)</f>
        <v>0</v>
      </c>
      <c r="J7" s="2">
        <f>IF(AND(COUNTA($B7:$F7=5),COUNTIF(E$2:E7,E7)=1),1,0)</f>
        <v>1</v>
      </c>
      <c r="K7" s="2">
        <f>IF(AND(COUNTA($B7:$F7=5),COUNTIF(F$2:F7,F7)=1),1,0)</f>
        <v>0</v>
      </c>
      <c r="L7" s="45" t="str">
        <f t="shared" si="0"/>
        <v>V0001_0</v>
      </c>
      <c r="M7" s="2">
        <f>IF(AND(COUNTA($B7:$F7)=5,COUNTIF(L$2:L7,L7)=1),1,0)</f>
        <v>0</v>
      </c>
      <c r="N7" s="14">
        <f t="array" ref="N7">SUMPRODUCT(--(Volunteer=$D7),--(Volunteer&lt;&gt;""),--(Arsenic_ppb&lt;&gt;""))</f>
        <v>6</v>
      </c>
      <c r="O7" s="14">
        <f t="shared" si="1"/>
        <v>1</v>
      </c>
      <c r="P7" s="36">
        <f t="array" ref="P7">IF(N7=0,"",SUM(IF(Volunteer=$D7,Arsenic_ppb))/N7)</f>
        <v>0</v>
      </c>
      <c r="Q7" s="36">
        <f t="array" ref="Q7">IF(P7="","",MAX((--(Commune=$C7))*IF(Vol_mean="",0,Vol_mean)))</f>
        <v>0</v>
      </c>
      <c r="R7" s="36">
        <f t="array" ref="R7">SUMPRODUCT(--(District=$B7),Commune_max,(--(Commune_tag)))/SUMPRODUCT((--(District=$B7)),Commune_tag)</f>
        <v>1.9444444444444444</v>
      </c>
    </row>
    <row r="8" spans="1:18" x14ac:dyDescent="0.55000000000000004">
      <c r="A8" s="43">
        <v>7</v>
      </c>
      <c r="B8" s="43" t="s">
        <v>26</v>
      </c>
      <c r="C8" s="43" t="s">
        <v>30</v>
      </c>
      <c r="D8" s="43" t="s">
        <v>92</v>
      </c>
      <c r="E8" s="43" t="s">
        <v>93</v>
      </c>
      <c r="F8" s="41">
        <v>0</v>
      </c>
      <c r="G8" s="2">
        <f>IF(AND(COUNTA($B8:$F8=5),COUNTIF(B$2:B8,B8)=1),1,0)</f>
        <v>0</v>
      </c>
      <c r="H8" s="2">
        <f>IF(AND(COUNTA($B8:$F8=5),COUNTIF(C$2:C8,C8)=1),1,0)</f>
        <v>0</v>
      </c>
      <c r="I8" s="2">
        <f>IF(AND(COUNTA($B8:$F8=5),COUNTIF(D$2:D8,D8)=1),1,0)</f>
        <v>1</v>
      </c>
      <c r="J8" s="2">
        <f>IF(AND(COUNTA($B8:$F8=5),COUNTIF(E$2:E8,E8)=1),1,0)</f>
        <v>1</v>
      </c>
      <c r="K8" s="2">
        <f>IF(AND(COUNTA($B8:$F8=5),COUNTIF(F$2:F8,F8)=1),1,0)</f>
        <v>0</v>
      </c>
      <c r="L8" s="45" t="str">
        <f t="shared" si="0"/>
        <v>V0002_0</v>
      </c>
      <c r="M8" s="2">
        <f>IF(AND(COUNTA($B8:$F8)=5,COUNTIF(L$2:L8,L8)=1),1,0)</f>
        <v>1</v>
      </c>
      <c r="N8" s="14">
        <f t="array" ref="N8">SUMPRODUCT(--(Volunteer=$D8),--(Volunteer&lt;&gt;""),--(Arsenic_ppb&lt;&gt;""))</f>
        <v>7</v>
      </c>
      <c r="O8" s="14">
        <f t="shared" si="1"/>
        <v>1</v>
      </c>
      <c r="P8" s="36">
        <f t="array" ref="P8">IF(N8=0,"",SUM(IF(Volunteer=$D8,Arsenic_ppb))/N8)</f>
        <v>0</v>
      </c>
      <c r="Q8" s="36">
        <f t="array" ref="Q8">IF(P8="","",MAX((--(Commune=$C8))*IF(Vol_mean="",0,Vol_mean)))</f>
        <v>0</v>
      </c>
      <c r="R8" s="36">
        <f t="array" ref="R8">SUMPRODUCT(--(District=$B8),Commune_max,(--(Commune_tag)))/SUMPRODUCT((--(District=$B8)),Commune_tag)</f>
        <v>1.9444444444444444</v>
      </c>
    </row>
    <row r="9" spans="1:18" x14ac:dyDescent="0.55000000000000004">
      <c r="A9" s="43">
        <v>8</v>
      </c>
      <c r="B9" s="43" t="s">
        <v>26</v>
      </c>
      <c r="C9" s="43" t="s">
        <v>30</v>
      </c>
      <c r="D9" s="43" t="s">
        <v>92</v>
      </c>
      <c r="E9" s="43" t="s">
        <v>94</v>
      </c>
      <c r="F9" s="41">
        <v>0</v>
      </c>
      <c r="G9" s="2">
        <f>IF(AND(COUNTA($B9:$F9=5),COUNTIF(B$2:B9,B9)=1),1,0)</f>
        <v>0</v>
      </c>
      <c r="H9" s="2">
        <f>IF(AND(COUNTA($B9:$F9=5),COUNTIF(C$2:C9,C9)=1),1,0)</f>
        <v>0</v>
      </c>
      <c r="I9" s="2">
        <f>IF(AND(COUNTA($B9:$F9=5),COUNTIF(D$2:D9,D9)=1),1,0)</f>
        <v>0</v>
      </c>
      <c r="J9" s="2">
        <f>IF(AND(COUNTA($B9:$F9=5),COUNTIF(E$2:E9,E9)=1),1,0)</f>
        <v>1</v>
      </c>
      <c r="K9" s="2">
        <f>IF(AND(COUNTA($B9:$F9=5),COUNTIF(F$2:F9,F9)=1),1,0)</f>
        <v>0</v>
      </c>
      <c r="L9" s="45" t="str">
        <f t="shared" si="0"/>
        <v>V0002_0</v>
      </c>
      <c r="M9" s="2">
        <f>IF(AND(COUNTA($B9:$F9)=5,COUNTIF(L$2:L9,L9)=1),1,0)</f>
        <v>0</v>
      </c>
      <c r="N9" s="14">
        <f t="array" ref="N9">SUMPRODUCT(--(Volunteer=$D9),--(Volunteer&lt;&gt;""),--(Arsenic_ppb&lt;&gt;""))</f>
        <v>7</v>
      </c>
      <c r="O9" s="14">
        <f t="shared" si="1"/>
        <v>1</v>
      </c>
      <c r="P9" s="36">
        <f t="array" ref="P9">IF(N9=0,"",SUM(IF(Volunteer=$D9,Arsenic_ppb))/N9)</f>
        <v>0</v>
      </c>
      <c r="Q9" s="36">
        <f t="array" ref="Q9">IF(P9="","",MAX((--(Commune=$C9))*IF(Vol_mean="",0,Vol_mean)))</f>
        <v>0</v>
      </c>
      <c r="R9" s="36">
        <f t="array" ref="R9">SUMPRODUCT(--(District=$B9),Commune_max,(--(Commune_tag)))/SUMPRODUCT((--(District=$B9)),Commune_tag)</f>
        <v>1.9444444444444444</v>
      </c>
    </row>
    <row r="10" spans="1:18" x14ac:dyDescent="0.55000000000000004">
      <c r="A10" s="43">
        <v>9</v>
      </c>
      <c r="B10" s="43" t="s">
        <v>26</v>
      </c>
      <c r="C10" s="43" t="s">
        <v>30</v>
      </c>
      <c r="D10" s="43" t="s">
        <v>92</v>
      </c>
      <c r="E10" s="43" t="s">
        <v>95</v>
      </c>
      <c r="F10" s="41">
        <v>0</v>
      </c>
      <c r="G10" s="2">
        <f>IF(AND(COUNTA($B10:$F10=5),COUNTIF(B$2:B10,B10)=1),1,0)</f>
        <v>0</v>
      </c>
      <c r="H10" s="2">
        <f>IF(AND(COUNTA($B10:$F10=5),COUNTIF(C$2:C10,C10)=1),1,0)</f>
        <v>0</v>
      </c>
      <c r="I10" s="2">
        <f>IF(AND(COUNTA($B10:$F10=5),COUNTIF(D$2:D10,D10)=1),1,0)</f>
        <v>0</v>
      </c>
      <c r="J10" s="2">
        <f>IF(AND(COUNTA($B10:$F10=5),COUNTIF(E$2:E10,E10)=1),1,0)</f>
        <v>1</v>
      </c>
      <c r="K10" s="2">
        <f>IF(AND(COUNTA($B10:$F10=5),COUNTIF(F$2:F10,F10)=1),1,0)</f>
        <v>0</v>
      </c>
      <c r="L10" s="45" t="str">
        <f t="shared" si="0"/>
        <v>V0002_0</v>
      </c>
      <c r="M10" s="2">
        <f>IF(AND(COUNTA($B10:$F10)=5,COUNTIF(L$2:L10,L10)=1),1,0)</f>
        <v>0</v>
      </c>
      <c r="N10" s="14">
        <f t="array" ref="N10">SUMPRODUCT(--(Volunteer=$D10),--(Volunteer&lt;&gt;""),--(Arsenic_ppb&lt;&gt;""))</f>
        <v>7</v>
      </c>
      <c r="O10" s="14">
        <f t="shared" si="1"/>
        <v>1</v>
      </c>
      <c r="P10" s="36">
        <f t="array" ref="P10">IF(N10=0,"",SUM(IF(Volunteer=$D10,Arsenic_ppb))/N10)</f>
        <v>0</v>
      </c>
      <c r="Q10" s="36">
        <f t="array" ref="Q10">IF(P10="","",MAX((--(Commune=$C10))*IF(Vol_mean="",0,Vol_mean)))</f>
        <v>0</v>
      </c>
      <c r="R10" s="36">
        <f t="array" ref="R10">SUMPRODUCT(--(District=$B10),Commune_max,(--(Commune_tag)))/SUMPRODUCT((--(District=$B10)),Commune_tag)</f>
        <v>1.9444444444444444</v>
      </c>
    </row>
    <row r="11" spans="1:18" x14ac:dyDescent="0.55000000000000004">
      <c r="A11" s="43">
        <v>10</v>
      </c>
      <c r="B11" s="43" t="s">
        <v>26</v>
      </c>
      <c r="C11" s="43" t="s">
        <v>30</v>
      </c>
      <c r="D11" s="43" t="s">
        <v>92</v>
      </c>
      <c r="E11" s="43" t="s">
        <v>96</v>
      </c>
      <c r="F11" s="41">
        <v>0</v>
      </c>
      <c r="G11" s="2">
        <f>IF(AND(COUNTA($B11:$F11=5),COUNTIF(B$2:B11,B11)=1),1,0)</f>
        <v>0</v>
      </c>
      <c r="H11" s="2">
        <f>IF(AND(COUNTA($B11:$F11=5),COUNTIF(C$2:C11,C11)=1),1,0)</f>
        <v>0</v>
      </c>
      <c r="I11" s="2">
        <f>IF(AND(COUNTA($B11:$F11=5),COUNTIF(D$2:D11,D11)=1),1,0)</f>
        <v>0</v>
      </c>
      <c r="J11" s="2">
        <f>IF(AND(COUNTA($B11:$F11=5),COUNTIF(E$2:E11,E11)=1),1,0)</f>
        <v>1</v>
      </c>
      <c r="K11" s="2">
        <f>IF(AND(COUNTA($B11:$F11=5),COUNTIF(F$2:F11,F11)=1),1,0)</f>
        <v>0</v>
      </c>
      <c r="L11" s="45" t="str">
        <f t="shared" si="0"/>
        <v>V0002_0</v>
      </c>
      <c r="M11" s="2">
        <f>IF(AND(COUNTA($B11:$F11)=5,COUNTIF(L$2:L11,L11)=1),1,0)</f>
        <v>0</v>
      </c>
      <c r="N11" s="14">
        <f t="array" ref="N11">SUMPRODUCT(--(Volunteer=$D11),--(Volunteer&lt;&gt;""),--(Arsenic_ppb&lt;&gt;""))</f>
        <v>7</v>
      </c>
      <c r="O11" s="14">
        <f t="shared" si="1"/>
        <v>1</v>
      </c>
      <c r="P11" s="36">
        <f t="array" ref="P11">IF(N11=0,"",SUM(IF(Volunteer=$D11,Arsenic_ppb))/N11)</f>
        <v>0</v>
      </c>
      <c r="Q11" s="36">
        <f t="array" ref="Q11">IF(P11="","",MAX((--(Commune=$C11))*IF(Vol_mean="",0,Vol_mean)))</f>
        <v>0</v>
      </c>
      <c r="R11" s="36">
        <f t="array" ref="R11">SUMPRODUCT(--(District=$B11),Commune_max,(--(Commune_tag)))/SUMPRODUCT((--(District=$B11)),Commune_tag)</f>
        <v>1.9444444444444444</v>
      </c>
    </row>
    <row r="12" spans="1:18" x14ac:dyDescent="0.55000000000000004">
      <c r="A12" s="43">
        <v>11</v>
      </c>
      <c r="B12" s="43" t="s">
        <v>26</v>
      </c>
      <c r="C12" s="43" t="s">
        <v>30</v>
      </c>
      <c r="D12" s="43" t="s">
        <v>92</v>
      </c>
      <c r="E12" s="43" t="s">
        <v>97</v>
      </c>
      <c r="F12" s="41">
        <v>0</v>
      </c>
      <c r="G12" s="2">
        <f>IF(AND(COUNTA($B12:$F12=5),COUNTIF(B$2:B12,B12)=1),1,0)</f>
        <v>0</v>
      </c>
      <c r="H12" s="2">
        <f>IF(AND(COUNTA($B12:$F12=5),COUNTIF(C$2:C12,C12)=1),1,0)</f>
        <v>0</v>
      </c>
      <c r="I12" s="2">
        <f>IF(AND(COUNTA($B12:$F12=5),COUNTIF(D$2:D12,D12)=1),1,0)</f>
        <v>0</v>
      </c>
      <c r="J12" s="2">
        <f>IF(AND(COUNTA($B12:$F12=5),COUNTIF(E$2:E12,E12)=1),1,0)</f>
        <v>1</v>
      </c>
      <c r="K12" s="2">
        <f>IF(AND(COUNTA($B12:$F12=5),COUNTIF(F$2:F12,F12)=1),1,0)</f>
        <v>0</v>
      </c>
      <c r="L12" s="45" t="str">
        <f t="shared" si="0"/>
        <v>V0002_0</v>
      </c>
      <c r="M12" s="2">
        <f>IF(AND(COUNTA($B12:$F12)=5,COUNTIF(L$2:L12,L12)=1),1,0)</f>
        <v>0</v>
      </c>
      <c r="N12" s="14">
        <f t="array" ref="N12">SUMPRODUCT(--(Volunteer=$D12),--(Volunteer&lt;&gt;""),--(Arsenic_ppb&lt;&gt;""))</f>
        <v>7</v>
      </c>
      <c r="O12" s="14">
        <f t="shared" si="1"/>
        <v>1</v>
      </c>
      <c r="P12" s="36">
        <f t="array" ref="P12">IF(N12=0,"",SUM(IF(Volunteer=$D12,Arsenic_ppb))/N12)</f>
        <v>0</v>
      </c>
      <c r="Q12" s="36">
        <f t="array" ref="Q12">IF(P12="","",MAX((--(Commune=$C12))*IF(Vol_mean="",0,Vol_mean)))</f>
        <v>0</v>
      </c>
      <c r="R12" s="36">
        <f t="array" ref="R12">SUMPRODUCT(--(District=$B12),Commune_max,(--(Commune_tag)))/SUMPRODUCT((--(District=$B12)),Commune_tag)</f>
        <v>1.9444444444444444</v>
      </c>
    </row>
    <row r="13" spans="1:18" x14ac:dyDescent="0.55000000000000004">
      <c r="A13" s="43">
        <v>12</v>
      </c>
      <c r="B13" s="43" t="s">
        <v>26</v>
      </c>
      <c r="C13" s="43" t="s">
        <v>30</v>
      </c>
      <c r="D13" s="43" t="s">
        <v>92</v>
      </c>
      <c r="E13" s="43" t="s">
        <v>98</v>
      </c>
      <c r="F13" s="41">
        <v>0</v>
      </c>
      <c r="G13" s="2">
        <f>IF(AND(COUNTA($B13:$F13=5),COUNTIF(B$2:B13,B13)=1),1,0)</f>
        <v>0</v>
      </c>
      <c r="H13" s="2">
        <f>IF(AND(COUNTA($B13:$F13=5),COUNTIF(C$2:C13,C13)=1),1,0)</f>
        <v>0</v>
      </c>
      <c r="I13" s="2">
        <f>IF(AND(COUNTA($B13:$F13=5),COUNTIF(D$2:D13,D13)=1),1,0)</f>
        <v>0</v>
      </c>
      <c r="J13" s="2">
        <f>IF(AND(COUNTA($B13:$F13=5),COUNTIF(E$2:E13,E13)=1),1,0)</f>
        <v>1</v>
      </c>
      <c r="K13" s="2">
        <f>IF(AND(COUNTA($B13:$F13=5),COUNTIF(F$2:F13,F13)=1),1,0)</f>
        <v>0</v>
      </c>
      <c r="L13" s="45" t="str">
        <f t="shared" si="0"/>
        <v>V0002_0</v>
      </c>
      <c r="M13" s="2">
        <f>IF(AND(COUNTA($B13:$F13)=5,COUNTIF(L$2:L13,L13)=1),1,0)</f>
        <v>0</v>
      </c>
      <c r="N13" s="14">
        <f t="array" ref="N13">SUMPRODUCT(--(Volunteer=$D13),--(Volunteer&lt;&gt;""),--(Arsenic_ppb&lt;&gt;""))</f>
        <v>7</v>
      </c>
      <c r="O13" s="14">
        <f t="shared" si="1"/>
        <v>1</v>
      </c>
      <c r="P13" s="36">
        <f t="array" ref="P13">IF(N13=0,"",SUM(IF(Volunteer=$D13,Arsenic_ppb))/N13)</f>
        <v>0</v>
      </c>
      <c r="Q13" s="36">
        <f t="array" ref="Q13">IF(P13="","",MAX((--(Commune=$C13))*IF(Vol_mean="",0,Vol_mean)))</f>
        <v>0</v>
      </c>
      <c r="R13" s="36">
        <f t="array" ref="R13">SUMPRODUCT(--(District=$B13),Commune_max,(--(Commune_tag)))/SUMPRODUCT((--(District=$B13)),Commune_tag)</f>
        <v>1.9444444444444444</v>
      </c>
    </row>
    <row r="14" spans="1:18" x14ac:dyDescent="0.55000000000000004">
      <c r="A14" s="43">
        <v>13</v>
      </c>
      <c r="B14" s="43" t="s">
        <v>26</v>
      </c>
      <c r="C14" s="43" t="s">
        <v>30</v>
      </c>
      <c r="D14" s="43" t="s">
        <v>92</v>
      </c>
      <c r="E14" s="43" t="s">
        <v>99</v>
      </c>
      <c r="F14" s="41">
        <v>0</v>
      </c>
      <c r="G14" s="2">
        <f>IF(AND(COUNTA($B14:$F14=5),COUNTIF(B$2:B14,B14)=1),1,0)</f>
        <v>0</v>
      </c>
      <c r="H14" s="2">
        <f>IF(AND(COUNTA($B14:$F14=5),COUNTIF(C$2:C14,C14)=1),1,0)</f>
        <v>0</v>
      </c>
      <c r="I14" s="2">
        <f>IF(AND(COUNTA($B14:$F14=5),COUNTIF(D$2:D14,D14)=1),1,0)</f>
        <v>0</v>
      </c>
      <c r="J14" s="2">
        <f>IF(AND(COUNTA($B14:$F14=5),COUNTIF(E$2:E14,E14)=1),1,0)</f>
        <v>1</v>
      </c>
      <c r="K14" s="2">
        <f>IF(AND(COUNTA($B14:$F14=5),COUNTIF(F$2:F14,F14)=1),1,0)</f>
        <v>0</v>
      </c>
      <c r="L14" s="45" t="str">
        <f t="shared" si="0"/>
        <v>V0002_0</v>
      </c>
      <c r="M14" s="2">
        <f>IF(AND(COUNTA($B14:$F14)=5,COUNTIF(L$2:L14,L14)=1),1,0)</f>
        <v>0</v>
      </c>
      <c r="N14" s="14">
        <f t="array" ref="N14">SUMPRODUCT(--(Volunteer=$D14),--(Volunteer&lt;&gt;""),--(Arsenic_ppb&lt;&gt;""))</f>
        <v>7</v>
      </c>
      <c r="O14" s="14">
        <f t="shared" si="1"/>
        <v>1</v>
      </c>
      <c r="P14" s="36">
        <f t="array" ref="P14">IF(N14=0,"",SUM(IF(Volunteer=$D14,Arsenic_ppb))/N14)</f>
        <v>0</v>
      </c>
      <c r="Q14" s="36">
        <f t="array" ref="Q14">IF(P14="","",MAX((--(Commune=$C14))*IF(Vol_mean="",0,Vol_mean)))</f>
        <v>0</v>
      </c>
      <c r="R14" s="36">
        <f t="array" ref="R14">SUMPRODUCT(--(District=$B14),Commune_max,(--(Commune_tag)))/SUMPRODUCT((--(District=$B14)),Commune_tag)</f>
        <v>1.9444444444444444</v>
      </c>
    </row>
    <row r="15" spans="1:18" x14ac:dyDescent="0.55000000000000004">
      <c r="A15" s="43">
        <v>14</v>
      </c>
      <c r="B15" s="43" t="s">
        <v>26</v>
      </c>
      <c r="C15" s="43" t="s">
        <v>30</v>
      </c>
      <c r="D15" s="43" t="s">
        <v>101</v>
      </c>
      <c r="E15" s="43" t="s">
        <v>102</v>
      </c>
      <c r="F15" s="41">
        <v>0</v>
      </c>
      <c r="G15" s="2">
        <f>IF(AND(COUNTA($B15:$F15=5),COUNTIF(B$2:B15,B15)=1),1,0)</f>
        <v>0</v>
      </c>
      <c r="H15" s="2">
        <f>IF(AND(COUNTA($B15:$F15=5),COUNTIF(C$2:C15,C15)=1),1,0)</f>
        <v>0</v>
      </c>
      <c r="I15" s="2">
        <f>IF(AND(COUNTA($B15:$F15=5),COUNTIF(D$2:D15,D15)=1),1,0)</f>
        <v>1</v>
      </c>
      <c r="J15" s="2">
        <f>IF(AND(COUNTA($B15:$F15=5),COUNTIF(E$2:E15,E15)=1),1,0)</f>
        <v>1</v>
      </c>
      <c r="K15" s="2">
        <f>IF(AND(COUNTA($B15:$F15=5),COUNTIF(F$2:F15,F15)=1),1,0)</f>
        <v>0</v>
      </c>
      <c r="L15" s="45" t="str">
        <f t="shared" si="0"/>
        <v>V0003_0</v>
      </c>
      <c r="M15" s="2">
        <f>IF(AND(COUNTA($B15:$F15)=5,COUNTIF(L$2:L15,L15)=1),1,0)</f>
        <v>1</v>
      </c>
      <c r="N15" s="14">
        <f t="array" ref="N15">SUMPRODUCT(--(Volunteer=$D15),--(Volunteer&lt;&gt;""),--(Arsenic_ppb&lt;&gt;""))</f>
        <v>8</v>
      </c>
      <c r="O15" s="14">
        <f t="shared" si="1"/>
        <v>1</v>
      </c>
      <c r="P15" s="36">
        <f t="array" ref="P15">IF(N15=0,"",SUM(IF(Volunteer=$D15,Arsenic_ppb))/N15)</f>
        <v>0</v>
      </c>
      <c r="Q15" s="36">
        <f t="array" ref="Q15">IF(P15="","",MAX((--(Commune=$C15))*IF(Vol_mean="",0,Vol_mean)))</f>
        <v>0</v>
      </c>
      <c r="R15" s="36">
        <f t="array" ref="R15">SUMPRODUCT(--(District=$B15),Commune_max,(--(Commune_tag)))/SUMPRODUCT((--(District=$B15)),Commune_tag)</f>
        <v>1.9444444444444444</v>
      </c>
    </row>
    <row r="16" spans="1:18" x14ac:dyDescent="0.55000000000000004">
      <c r="A16" s="43">
        <v>15</v>
      </c>
      <c r="B16" s="43" t="s">
        <v>26</v>
      </c>
      <c r="C16" s="43" t="s">
        <v>30</v>
      </c>
      <c r="D16" s="43" t="s">
        <v>101</v>
      </c>
      <c r="E16" s="43" t="s">
        <v>103</v>
      </c>
      <c r="F16" s="41">
        <v>0</v>
      </c>
      <c r="G16" s="2">
        <f>IF(AND(COUNTA($B16:$F16=5),COUNTIF(B$2:B16,B16)=1),1,0)</f>
        <v>0</v>
      </c>
      <c r="H16" s="2">
        <f>IF(AND(COUNTA($B16:$F16=5),COUNTIF(C$2:C16,C16)=1),1,0)</f>
        <v>0</v>
      </c>
      <c r="I16" s="2">
        <f>IF(AND(COUNTA($B16:$F16=5),COUNTIF(D$2:D16,D16)=1),1,0)</f>
        <v>0</v>
      </c>
      <c r="J16" s="2">
        <f>IF(AND(COUNTA($B16:$F16=5),COUNTIF(E$2:E16,E16)=1),1,0)</f>
        <v>1</v>
      </c>
      <c r="K16" s="2">
        <f>IF(AND(COUNTA($B16:$F16=5),COUNTIF(F$2:F16,F16)=1),1,0)</f>
        <v>0</v>
      </c>
      <c r="L16" s="45" t="str">
        <f t="shared" si="0"/>
        <v>V0003_0</v>
      </c>
      <c r="M16" s="2">
        <f>IF(AND(COUNTA($B16:$F16)=5,COUNTIF(L$2:L16,L16)=1),1,0)</f>
        <v>0</v>
      </c>
      <c r="N16" s="14">
        <f t="array" ref="N16">SUMPRODUCT(--(Volunteer=$D16),--(Volunteer&lt;&gt;""),--(Arsenic_ppb&lt;&gt;""))</f>
        <v>8</v>
      </c>
      <c r="O16" s="14">
        <f t="shared" si="1"/>
        <v>1</v>
      </c>
      <c r="P16" s="36">
        <f t="array" ref="P16">IF(N16=0,"",SUM(IF(Volunteer=$D16,Arsenic_ppb))/N16)</f>
        <v>0</v>
      </c>
      <c r="Q16" s="36">
        <f t="array" ref="Q16">IF(P16="","",MAX((--(Commune=$C16))*IF(Vol_mean="",0,Vol_mean)))</f>
        <v>0</v>
      </c>
      <c r="R16" s="36">
        <f t="array" ref="R16">SUMPRODUCT(--(District=$B16),Commune_max,(--(Commune_tag)))/SUMPRODUCT((--(District=$B16)),Commune_tag)</f>
        <v>1.9444444444444444</v>
      </c>
    </row>
    <row r="17" spans="1:18" x14ac:dyDescent="0.55000000000000004">
      <c r="A17" s="43">
        <v>16</v>
      </c>
      <c r="B17" s="43" t="s">
        <v>26</v>
      </c>
      <c r="C17" s="43" t="s">
        <v>30</v>
      </c>
      <c r="D17" s="43" t="s">
        <v>101</v>
      </c>
      <c r="E17" s="43" t="s">
        <v>104</v>
      </c>
      <c r="F17" s="41">
        <v>0</v>
      </c>
      <c r="G17" s="2">
        <f>IF(AND(COUNTA($B17:$F17=5),COUNTIF(B$2:B17,B17)=1),1,0)</f>
        <v>0</v>
      </c>
      <c r="H17" s="2">
        <f>IF(AND(COUNTA($B17:$F17=5),COUNTIF(C$2:C17,C17)=1),1,0)</f>
        <v>0</v>
      </c>
      <c r="I17" s="2">
        <f>IF(AND(COUNTA($B17:$F17=5),COUNTIF(D$2:D17,D17)=1),1,0)</f>
        <v>0</v>
      </c>
      <c r="J17" s="2">
        <f>IF(AND(COUNTA($B17:$F17=5),COUNTIF(E$2:E17,E17)=1),1,0)</f>
        <v>1</v>
      </c>
      <c r="K17" s="2">
        <f>IF(AND(COUNTA($B17:$F17=5),COUNTIF(F$2:F17,F17)=1),1,0)</f>
        <v>0</v>
      </c>
      <c r="L17" s="45" t="str">
        <f t="shared" si="0"/>
        <v>V0003_0</v>
      </c>
      <c r="M17" s="2">
        <f>IF(AND(COUNTA($B17:$F17)=5,COUNTIF(L$2:L17,L17)=1),1,0)</f>
        <v>0</v>
      </c>
      <c r="N17" s="14">
        <f t="array" ref="N17">SUMPRODUCT(--(Volunteer=$D17),--(Volunteer&lt;&gt;""),--(Arsenic_ppb&lt;&gt;""))</f>
        <v>8</v>
      </c>
      <c r="O17" s="14">
        <f t="shared" si="1"/>
        <v>1</v>
      </c>
      <c r="P17" s="36">
        <f t="array" ref="P17">IF(N17=0,"",SUM(IF(Volunteer=$D17,Arsenic_ppb))/N17)</f>
        <v>0</v>
      </c>
      <c r="Q17" s="36">
        <f t="array" ref="Q17">IF(P17="","",MAX((--(Commune=$C17))*IF(Vol_mean="",0,Vol_mean)))</f>
        <v>0</v>
      </c>
      <c r="R17" s="36">
        <f t="array" ref="R17">SUMPRODUCT(--(District=$B17),Commune_max,(--(Commune_tag)))/SUMPRODUCT((--(District=$B17)),Commune_tag)</f>
        <v>1.9444444444444444</v>
      </c>
    </row>
    <row r="18" spans="1:18" x14ac:dyDescent="0.55000000000000004">
      <c r="A18" s="43">
        <v>17</v>
      </c>
      <c r="B18" s="43" t="s">
        <v>26</v>
      </c>
      <c r="C18" s="43" t="s">
        <v>30</v>
      </c>
      <c r="D18" s="43" t="s">
        <v>101</v>
      </c>
      <c r="E18" s="43" t="s">
        <v>105</v>
      </c>
      <c r="F18" s="41">
        <v>0</v>
      </c>
      <c r="G18" s="2">
        <f>IF(AND(COUNTA($B18:$F18=5),COUNTIF(B$2:B18,B18)=1),1,0)</f>
        <v>0</v>
      </c>
      <c r="H18" s="2">
        <f>IF(AND(COUNTA($B18:$F18=5),COUNTIF(C$2:C18,C18)=1),1,0)</f>
        <v>0</v>
      </c>
      <c r="I18" s="2">
        <f>IF(AND(COUNTA($B18:$F18=5),COUNTIF(D$2:D18,D18)=1),1,0)</f>
        <v>0</v>
      </c>
      <c r="J18" s="2">
        <f>IF(AND(COUNTA($B18:$F18=5),COUNTIF(E$2:E18,E18)=1),1,0)</f>
        <v>1</v>
      </c>
      <c r="K18" s="2">
        <f>IF(AND(COUNTA($B18:$F18=5),COUNTIF(F$2:F18,F18)=1),1,0)</f>
        <v>0</v>
      </c>
      <c r="L18" s="45" t="str">
        <f t="shared" si="0"/>
        <v>V0003_0</v>
      </c>
      <c r="M18" s="2">
        <f>IF(AND(COUNTA($B18:$F18)=5,COUNTIF(L$2:L18,L18)=1),1,0)</f>
        <v>0</v>
      </c>
      <c r="N18" s="14">
        <f t="array" ref="N18">SUMPRODUCT(--(Volunteer=$D18),--(Volunteer&lt;&gt;""),--(Arsenic_ppb&lt;&gt;""))</f>
        <v>8</v>
      </c>
      <c r="O18" s="14">
        <f t="shared" si="1"/>
        <v>1</v>
      </c>
      <c r="P18" s="36">
        <f t="array" ref="P18">IF(N18=0,"",SUM(IF(Volunteer=$D18,Arsenic_ppb))/N18)</f>
        <v>0</v>
      </c>
      <c r="Q18" s="36">
        <f t="array" ref="Q18">IF(P18="","",MAX((--(Commune=$C18))*IF(Vol_mean="",0,Vol_mean)))</f>
        <v>0</v>
      </c>
      <c r="R18" s="36">
        <f t="array" ref="R18">SUMPRODUCT(--(District=$B18),Commune_max,(--(Commune_tag)))/SUMPRODUCT((--(District=$B18)),Commune_tag)</f>
        <v>1.9444444444444444</v>
      </c>
    </row>
    <row r="19" spans="1:18" x14ac:dyDescent="0.55000000000000004">
      <c r="A19" s="43">
        <v>18</v>
      </c>
      <c r="B19" s="43" t="s">
        <v>26</v>
      </c>
      <c r="C19" s="43" t="s">
        <v>30</v>
      </c>
      <c r="D19" s="43" t="s">
        <v>101</v>
      </c>
      <c r="E19" s="43" t="s">
        <v>106</v>
      </c>
      <c r="F19" s="41">
        <v>0</v>
      </c>
      <c r="G19" s="2">
        <f>IF(AND(COUNTA($B19:$F19=5),COUNTIF(B$2:B19,B19)=1),1,0)</f>
        <v>0</v>
      </c>
      <c r="H19" s="2">
        <f>IF(AND(COUNTA($B19:$F19=5),COUNTIF(C$2:C19,C19)=1),1,0)</f>
        <v>0</v>
      </c>
      <c r="I19" s="2">
        <f>IF(AND(COUNTA($B19:$F19=5),COUNTIF(D$2:D19,D19)=1),1,0)</f>
        <v>0</v>
      </c>
      <c r="J19" s="2">
        <f>IF(AND(COUNTA($B19:$F19=5),COUNTIF(E$2:E19,E19)=1),1,0)</f>
        <v>1</v>
      </c>
      <c r="K19" s="2">
        <f>IF(AND(COUNTA($B19:$F19=5),COUNTIF(F$2:F19,F19)=1),1,0)</f>
        <v>0</v>
      </c>
      <c r="L19" s="45" t="str">
        <f t="shared" si="0"/>
        <v>V0003_0</v>
      </c>
      <c r="M19" s="2">
        <f>IF(AND(COUNTA($B19:$F19)=5,COUNTIF(L$2:L19,L19)=1),1,0)</f>
        <v>0</v>
      </c>
      <c r="N19" s="14">
        <f t="array" ref="N19">SUMPRODUCT(--(Volunteer=$D19),--(Volunteer&lt;&gt;""),--(Arsenic_ppb&lt;&gt;""))</f>
        <v>8</v>
      </c>
      <c r="O19" s="14">
        <f t="shared" si="1"/>
        <v>1</v>
      </c>
      <c r="P19" s="36">
        <f t="array" ref="P19">IF(N19=0,"",SUM(IF(Volunteer=$D19,Arsenic_ppb))/N19)</f>
        <v>0</v>
      </c>
      <c r="Q19" s="36">
        <f t="array" ref="Q19">IF(P19="","",MAX((--(Commune=$C19))*IF(Vol_mean="",0,Vol_mean)))</f>
        <v>0</v>
      </c>
      <c r="R19" s="36">
        <f t="array" ref="R19">SUMPRODUCT(--(District=$B19),Commune_max,(--(Commune_tag)))/SUMPRODUCT((--(District=$B19)),Commune_tag)</f>
        <v>1.9444444444444444</v>
      </c>
    </row>
    <row r="20" spans="1:18" x14ac:dyDescent="0.55000000000000004">
      <c r="A20" s="43">
        <v>19</v>
      </c>
      <c r="B20" s="43" t="s">
        <v>26</v>
      </c>
      <c r="C20" s="43" t="s">
        <v>30</v>
      </c>
      <c r="D20" s="43" t="s">
        <v>101</v>
      </c>
      <c r="E20" s="43" t="s">
        <v>107</v>
      </c>
      <c r="F20" s="41">
        <v>0</v>
      </c>
      <c r="G20" s="2">
        <f>IF(AND(COUNTA($B20:$F20=5),COUNTIF(B$2:B20,B20)=1),1,0)</f>
        <v>0</v>
      </c>
      <c r="H20" s="2">
        <f>IF(AND(COUNTA($B20:$F20=5),COUNTIF(C$2:C20,C20)=1),1,0)</f>
        <v>0</v>
      </c>
      <c r="I20" s="2">
        <f>IF(AND(COUNTA($B20:$F20=5),COUNTIF(D$2:D20,D20)=1),1,0)</f>
        <v>0</v>
      </c>
      <c r="J20" s="2">
        <f>IF(AND(COUNTA($B20:$F20=5),COUNTIF(E$2:E20,E20)=1),1,0)</f>
        <v>1</v>
      </c>
      <c r="K20" s="2">
        <f>IF(AND(COUNTA($B20:$F20=5),COUNTIF(F$2:F20,F20)=1),1,0)</f>
        <v>0</v>
      </c>
      <c r="L20" s="45" t="str">
        <f t="shared" si="0"/>
        <v>V0003_0</v>
      </c>
      <c r="M20" s="2">
        <f>IF(AND(COUNTA($B20:$F20)=5,COUNTIF(L$2:L20,L20)=1),1,0)</f>
        <v>0</v>
      </c>
      <c r="N20" s="14">
        <f t="array" ref="N20">SUMPRODUCT(--(Volunteer=$D20),--(Volunteer&lt;&gt;""),--(Arsenic_ppb&lt;&gt;""))</f>
        <v>8</v>
      </c>
      <c r="O20" s="14">
        <f t="shared" si="1"/>
        <v>1</v>
      </c>
      <c r="P20" s="36">
        <f t="array" ref="P20">IF(N20=0,"",SUM(IF(Volunteer=$D20,Arsenic_ppb))/N20)</f>
        <v>0</v>
      </c>
      <c r="Q20" s="36">
        <f t="array" ref="Q20">IF(P20="","",MAX((--(Commune=$C20))*IF(Vol_mean="",0,Vol_mean)))</f>
        <v>0</v>
      </c>
      <c r="R20" s="36">
        <f t="array" ref="R20">SUMPRODUCT(--(District=$B20),Commune_max,(--(Commune_tag)))/SUMPRODUCT((--(District=$B20)),Commune_tag)</f>
        <v>1.9444444444444444</v>
      </c>
    </row>
    <row r="21" spans="1:18" x14ac:dyDescent="0.55000000000000004">
      <c r="A21" s="43">
        <v>20</v>
      </c>
      <c r="B21" s="43" t="s">
        <v>26</v>
      </c>
      <c r="C21" s="43" t="s">
        <v>30</v>
      </c>
      <c r="D21" s="43" t="s">
        <v>101</v>
      </c>
      <c r="E21" s="43" t="s">
        <v>108</v>
      </c>
      <c r="F21" s="41">
        <v>0</v>
      </c>
      <c r="G21" s="2">
        <f>IF(AND(COUNTA($B21:$F21=5),COUNTIF(B$2:B21,B21)=1),1,0)</f>
        <v>0</v>
      </c>
      <c r="H21" s="2">
        <f>IF(AND(COUNTA($B21:$F21=5),COUNTIF(C$2:C21,C21)=1),1,0)</f>
        <v>0</v>
      </c>
      <c r="I21" s="2">
        <f>IF(AND(COUNTA($B21:$F21=5),COUNTIF(D$2:D21,D21)=1),1,0)</f>
        <v>0</v>
      </c>
      <c r="J21" s="2">
        <f>IF(AND(COUNTA($B21:$F21=5),COUNTIF(E$2:E21,E21)=1),1,0)</f>
        <v>1</v>
      </c>
      <c r="K21" s="2">
        <f>IF(AND(COUNTA($B21:$F21=5),COUNTIF(F$2:F21,F21)=1),1,0)</f>
        <v>0</v>
      </c>
      <c r="L21" s="45" t="str">
        <f t="shared" si="0"/>
        <v>V0003_0</v>
      </c>
      <c r="M21" s="2">
        <f>IF(AND(COUNTA($B21:$F21)=5,COUNTIF(L$2:L21,L21)=1),1,0)</f>
        <v>0</v>
      </c>
      <c r="N21" s="14">
        <f t="array" ref="N21">SUMPRODUCT(--(Volunteer=$D21),--(Volunteer&lt;&gt;""),--(Arsenic_ppb&lt;&gt;""))</f>
        <v>8</v>
      </c>
      <c r="O21" s="14">
        <f t="shared" si="1"/>
        <v>1</v>
      </c>
      <c r="P21" s="36">
        <f t="array" ref="P21">IF(N21=0,"",SUM(IF(Volunteer=$D21,Arsenic_ppb))/N21)</f>
        <v>0</v>
      </c>
      <c r="Q21" s="36">
        <f t="array" ref="Q21">IF(P21="","",MAX((--(Commune=$C21))*IF(Vol_mean="",0,Vol_mean)))</f>
        <v>0</v>
      </c>
      <c r="R21" s="36">
        <f t="array" ref="R21">SUMPRODUCT(--(District=$B21),Commune_max,(--(Commune_tag)))/SUMPRODUCT((--(District=$B21)),Commune_tag)</f>
        <v>1.9444444444444444</v>
      </c>
    </row>
    <row r="22" spans="1:18" x14ac:dyDescent="0.55000000000000004">
      <c r="A22" s="43">
        <v>21</v>
      </c>
      <c r="B22" s="43" t="s">
        <v>26</v>
      </c>
      <c r="C22" s="43" t="s">
        <v>30</v>
      </c>
      <c r="D22" s="43" t="s">
        <v>101</v>
      </c>
      <c r="E22" s="43" t="s">
        <v>109</v>
      </c>
      <c r="F22" s="41">
        <v>0</v>
      </c>
      <c r="G22" s="2">
        <f>IF(AND(COUNTA($B22:$F22=5),COUNTIF(B$2:B22,B22)=1),1,0)</f>
        <v>0</v>
      </c>
      <c r="H22" s="2">
        <f>IF(AND(COUNTA($B22:$F22=5),COUNTIF(C$2:C22,C22)=1),1,0)</f>
        <v>0</v>
      </c>
      <c r="I22" s="2">
        <f>IF(AND(COUNTA($B22:$F22=5),COUNTIF(D$2:D22,D22)=1),1,0)</f>
        <v>0</v>
      </c>
      <c r="J22" s="2">
        <f>IF(AND(COUNTA($B22:$F22=5),COUNTIF(E$2:E22,E22)=1),1,0)</f>
        <v>1</v>
      </c>
      <c r="K22" s="2">
        <f>IF(AND(COUNTA($B22:$F22=5),COUNTIF(F$2:F22,F22)=1),1,0)</f>
        <v>0</v>
      </c>
      <c r="L22" s="45" t="str">
        <f t="shared" si="0"/>
        <v>V0003_0</v>
      </c>
      <c r="M22" s="2">
        <f>IF(AND(COUNTA($B22:$F22)=5,COUNTIF(L$2:L22,L22)=1),1,0)</f>
        <v>0</v>
      </c>
      <c r="N22" s="14">
        <f t="array" ref="N22">SUMPRODUCT(--(Volunteer=$D22),--(Volunteer&lt;&gt;""),--(Arsenic_ppb&lt;&gt;""))</f>
        <v>8</v>
      </c>
      <c r="O22" s="14">
        <f t="shared" si="1"/>
        <v>1</v>
      </c>
      <c r="P22" s="36">
        <f t="array" ref="P22">IF(N22=0,"",SUM(IF(Volunteer=$D22,Arsenic_ppb))/N22)</f>
        <v>0</v>
      </c>
      <c r="Q22" s="36">
        <f t="array" ref="Q22">IF(P22="","",MAX((--(Commune=$C22))*IF(Vol_mean="",0,Vol_mean)))</f>
        <v>0</v>
      </c>
      <c r="R22" s="36">
        <f t="array" ref="R22">SUMPRODUCT(--(District=$B22),Commune_max,(--(Commune_tag)))/SUMPRODUCT((--(District=$B22)),Commune_tag)</f>
        <v>1.9444444444444444</v>
      </c>
    </row>
    <row r="23" spans="1:18" x14ac:dyDescent="0.55000000000000004">
      <c r="A23" s="43">
        <v>22</v>
      </c>
      <c r="B23" s="43" t="s">
        <v>26</v>
      </c>
      <c r="C23" s="43" t="s">
        <v>30</v>
      </c>
      <c r="D23" s="43" t="s">
        <v>111</v>
      </c>
      <c r="E23" s="43" t="s">
        <v>112</v>
      </c>
      <c r="F23" s="41">
        <v>0</v>
      </c>
      <c r="G23" s="2">
        <f>IF(AND(COUNTA($B23:$F23=5),COUNTIF(B$2:B23,B23)=1),1,0)</f>
        <v>0</v>
      </c>
      <c r="H23" s="2">
        <f>IF(AND(COUNTA($B23:$F23=5),COUNTIF(C$2:C23,C23)=1),1,0)</f>
        <v>0</v>
      </c>
      <c r="I23" s="2">
        <f>IF(AND(COUNTA($B23:$F23=5),COUNTIF(D$2:D23,D23)=1),1,0)</f>
        <v>1</v>
      </c>
      <c r="J23" s="2">
        <f>IF(AND(COUNTA($B23:$F23=5),COUNTIF(E$2:E23,E23)=1),1,0)</f>
        <v>1</v>
      </c>
      <c r="K23" s="2">
        <f>IF(AND(COUNTA($B23:$F23=5),COUNTIF(F$2:F23,F23)=1),1,0)</f>
        <v>0</v>
      </c>
      <c r="L23" s="45" t="str">
        <f t="shared" si="0"/>
        <v>V0004_0</v>
      </c>
      <c r="M23" s="2">
        <f>IF(AND(COUNTA($B23:$F23)=5,COUNTIF(L$2:L23,L23)=1),1,0)</f>
        <v>1</v>
      </c>
      <c r="N23" s="14">
        <f t="array" ref="N23">SUMPRODUCT(--(Volunteer=$D23),--(Volunteer&lt;&gt;""),--(Arsenic_ppb&lt;&gt;""))</f>
        <v>8</v>
      </c>
      <c r="O23" s="14">
        <f t="shared" si="1"/>
        <v>1</v>
      </c>
      <c r="P23" s="36">
        <f t="array" ref="P23">IF(N23=0,"",SUM(IF(Volunteer=$D23,Arsenic_ppb))/N23)</f>
        <v>0</v>
      </c>
      <c r="Q23" s="36">
        <f t="array" ref="Q23">IF(P23="","",MAX((--(Commune=$C23))*IF(Vol_mean="",0,Vol_mean)))</f>
        <v>0</v>
      </c>
      <c r="R23" s="36">
        <f t="array" ref="R23">SUMPRODUCT(--(District=$B23),Commune_max,(--(Commune_tag)))/SUMPRODUCT((--(District=$B23)),Commune_tag)</f>
        <v>1.9444444444444444</v>
      </c>
    </row>
    <row r="24" spans="1:18" x14ac:dyDescent="0.55000000000000004">
      <c r="A24" s="43">
        <v>23</v>
      </c>
      <c r="B24" s="43" t="s">
        <v>26</v>
      </c>
      <c r="C24" s="43" t="s">
        <v>30</v>
      </c>
      <c r="D24" s="43" t="s">
        <v>111</v>
      </c>
      <c r="E24" s="43" t="s">
        <v>113</v>
      </c>
      <c r="F24" s="41">
        <v>0</v>
      </c>
      <c r="G24" s="2">
        <f>IF(AND(COUNTA($B24:$F24=5),COUNTIF(B$2:B24,B24)=1),1,0)</f>
        <v>0</v>
      </c>
      <c r="H24" s="2">
        <f>IF(AND(COUNTA($B24:$F24=5),COUNTIF(C$2:C24,C24)=1),1,0)</f>
        <v>0</v>
      </c>
      <c r="I24" s="2">
        <f>IF(AND(COUNTA($B24:$F24=5),COUNTIF(D$2:D24,D24)=1),1,0)</f>
        <v>0</v>
      </c>
      <c r="J24" s="2">
        <f>IF(AND(COUNTA($B24:$F24=5),COUNTIF(E$2:E24,E24)=1),1,0)</f>
        <v>1</v>
      </c>
      <c r="K24" s="2">
        <f>IF(AND(COUNTA($B24:$F24=5),COUNTIF(F$2:F24,F24)=1),1,0)</f>
        <v>0</v>
      </c>
      <c r="L24" s="45" t="str">
        <f t="shared" si="0"/>
        <v>V0004_0</v>
      </c>
      <c r="M24" s="2">
        <f>IF(AND(COUNTA($B24:$F24)=5,COUNTIF(L$2:L24,L24)=1),1,0)</f>
        <v>0</v>
      </c>
      <c r="N24" s="14">
        <f t="array" ref="N24">SUMPRODUCT(--(Volunteer=$D24),--(Volunteer&lt;&gt;""),--(Arsenic_ppb&lt;&gt;""))</f>
        <v>8</v>
      </c>
      <c r="O24" s="14">
        <f t="shared" si="1"/>
        <v>1</v>
      </c>
      <c r="P24" s="36">
        <f t="array" ref="P24">IF(N24=0,"",SUM(IF(Volunteer=$D24,Arsenic_ppb))/N24)</f>
        <v>0</v>
      </c>
      <c r="Q24" s="36">
        <f t="array" ref="Q24">IF(P24="","",MAX((--(Commune=$C24))*IF(Vol_mean="",0,Vol_mean)))</f>
        <v>0</v>
      </c>
      <c r="R24" s="36">
        <f t="array" ref="R24">SUMPRODUCT(--(District=$B24),Commune_max,(--(Commune_tag)))/SUMPRODUCT((--(District=$B24)),Commune_tag)</f>
        <v>1.9444444444444444</v>
      </c>
    </row>
    <row r="25" spans="1:18" x14ac:dyDescent="0.55000000000000004">
      <c r="A25" s="43">
        <v>24</v>
      </c>
      <c r="B25" s="43" t="s">
        <v>26</v>
      </c>
      <c r="C25" s="43" t="s">
        <v>30</v>
      </c>
      <c r="D25" s="43" t="s">
        <v>111</v>
      </c>
      <c r="E25" s="43" t="s">
        <v>114</v>
      </c>
      <c r="F25" s="41">
        <v>0</v>
      </c>
      <c r="G25" s="2">
        <f>IF(AND(COUNTA($B25:$F25=5),COUNTIF(B$2:B25,B25)=1),1,0)</f>
        <v>0</v>
      </c>
      <c r="H25" s="2">
        <f>IF(AND(COUNTA($B25:$F25=5),COUNTIF(C$2:C25,C25)=1),1,0)</f>
        <v>0</v>
      </c>
      <c r="I25" s="2">
        <f>IF(AND(COUNTA($B25:$F25=5),COUNTIF(D$2:D25,D25)=1),1,0)</f>
        <v>0</v>
      </c>
      <c r="J25" s="2">
        <f>IF(AND(COUNTA($B25:$F25=5),COUNTIF(E$2:E25,E25)=1),1,0)</f>
        <v>1</v>
      </c>
      <c r="K25" s="2">
        <f>IF(AND(COUNTA($B25:$F25=5),COUNTIF(F$2:F25,F25)=1),1,0)</f>
        <v>0</v>
      </c>
      <c r="L25" s="45" t="str">
        <f t="shared" si="0"/>
        <v>V0004_0</v>
      </c>
      <c r="M25" s="2">
        <f>IF(AND(COUNTA($B25:$F25)=5,COUNTIF(L$2:L25,L25)=1),1,0)</f>
        <v>0</v>
      </c>
      <c r="N25" s="14">
        <f t="array" ref="N25">SUMPRODUCT(--(Volunteer=$D25),--(Volunteer&lt;&gt;""),--(Arsenic_ppb&lt;&gt;""))</f>
        <v>8</v>
      </c>
      <c r="O25" s="14">
        <f t="shared" si="1"/>
        <v>1</v>
      </c>
      <c r="P25" s="36">
        <f t="array" ref="P25">IF(N25=0,"",SUM(IF(Volunteer=$D25,Arsenic_ppb))/N25)</f>
        <v>0</v>
      </c>
      <c r="Q25" s="36">
        <f t="array" ref="Q25">IF(P25="","",MAX((--(Commune=$C25))*IF(Vol_mean="",0,Vol_mean)))</f>
        <v>0</v>
      </c>
      <c r="R25" s="36">
        <f t="array" ref="R25">SUMPRODUCT(--(District=$B25),Commune_max,(--(Commune_tag)))/SUMPRODUCT((--(District=$B25)),Commune_tag)</f>
        <v>1.9444444444444444</v>
      </c>
    </row>
    <row r="26" spans="1:18" x14ac:dyDescent="0.55000000000000004">
      <c r="A26" s="43">
        <v>25</v>
      </c>
      <c r="B26" s="43" t="s">
        <v>26</v>
      </c>
      <c r="C26" s="43" t="s">
        <v>30</v>
      </c>
      <c r="D26" s="43" t="s">
        <v>111</v>
      </c>
      <c r="E26" s="43" t="s">
        <v>115</v>
      </c>
      <c r="F26" s="41">
        <v>0</v>
      </c>
      <c r="G26" s="2">
        <f>IF(AND(COUNTA($B26:$F26=5),COUNTIF(B$2:B26,B26)=1),1,0)</f>
        <v>0</v>
      </c>
      <c r="H26" s="2">
        <f>IF(AND(COUNTA($B26:$F26=5),COUNTIF(C$2:C26,C26)=1),1,0)</f>
        <v>0</v>
      </c>
      <c r="I26" s="2">
        <f>IF(AND(COUNTA($B26:$F26=5),COUNTIF(D$2:D26,D26)=1),1,0)</f>
        <v>0</v>
      </c>
      <c r="J26" s="2">
        <f>IF(AND(COUNTA($B26:$F26=5),COUNTIF(E$2:E26,E26)=1),1,0)</f>
        <v>1</v>
      </c>
      <c r="K26" s="2">
        <f>IF(AND(COUNTA($B26:$F26=5),COUNTIF(F$2:F26,F26)=1),1,0)</f>
        <v>0</v>
      </c>
      <c r="L26" s="45" t="str">
        <f t="shared" si="0"/>
        <v>V0004_0</v>
      </c>
      <c r="M26" s="2">
        <f>IF(AND(COUNTA($B26:$F26)=5,COUNTIF(L$2:L26,L26)=1),1,0)</f>
        <v>0</v>
      </c>
      <c r="N26" s="14">
        <f t="array" ref="N26">SUMPRODUCT(--(Volunteer=$D26),--(Volunteer&lt;&gt;""),--(Arsenic_ppb&lt;&gt;""))</f>
        <v>8</v>
      </c>
      <c r="O26" s="14">
        <f t="shared" si="1"/>
        <v>1</v>
      </c>
      <c r="P26" s="36">
        <f t="array" ref="P26">IF(N26=0,"",SUM(IF(Volunteer=$D26,Arsenic_ppb))/N26)</f>
        <v>0</v>
      </c>
      <c r="Q26" s="36">
        <f t="array" ref="Q26">IF(P26="","",MAX((--(Commune=$C26))*IF(Vol_mean="",0,Vol_mean)))</f>
        <v>0</v>
      </c>
      <c r="R26" s="36">
        <f t="array" ref="R26">SUMPRODUCT(--(District=$B26),Commune_max,(--(Commune_tag)))/SUMPRODUCT((--(District=$B26)),Commune_tag)</f>
        <v>1.9444444444444444</v>
      </c>
    </row>
    <row r="27" spans="1:18" x14ac:dyDescent="0.55000000000000004">
      <c r="A27" s="43">
        <v>26</v>
      </c>
      <c r="B27" s="43" t="s">
        <v>26</v>
      </c>
      <c r="C27" s="43" t="s">
        <v>30</v>
      </c>
      <c r="D27" s="43" t="s">
        <v>111</v>
      </c>
      <c r="E27" s="43" t="s">
        <v>116</v>
      </c>
      <c r="F27" s="41">
        <v>0</v>
      </c>
      <c r="G27" s="2">
        <f>IF(AND(COUNTA($B27:$F27=5),COUNTIF(B$2:B27,B27)=1),1,0)</f>
        <v>0</v>
      </c>
      <c r="H27" s="2">
        <f>IF(AND(COUNTA($B27:$F27=5),COUNTIF(C$2:C27,C27)=1),1,0)</f>
        <v>0</v>
      </c>
      <c r="I27" s="2">
        <f>IF(AND(COUNTA($B27:$F27=5),COUNTIF(D$2:D27,D27)=1),1,0)</f>
        <v>0</v>
      </c>
      <c r="J27" s="2">
        <f>IF(AND(COUNTA($B27:$F27=5),COUNTIF(E$2:E27,E27)=1),1,0)</f>
        <v>1</v>
      </c>
      <c r="K27" s="2">
        <f>IF(AND(COUNTA($B27:$F27=5),COUNTIF(F$2:F27,F27)=1),1,0)</f>
        <v>0</v>
      </c>
      <c r="L27" s="45" t="str">
        <f t="shared" si="0"/>
        <v>V0004_0</v>
      </c>
      <c r="M27" s="2">
        <f>IF(AND(COUNTA($B27:$F27)=5,COUNTIF(L$2:L27,L27)=1),1,0)</f>
        <v>0</v>
      </c>
      <c r="N27" s="14">
        <f t="array" ref="N27">SUMPRODUCT(--(Volunteer=$D27),--(Volunteer&lt;&gt;""),--(Arsenic_ppb&lt;&gt;""))</f>
        <v>8</v>
      </c>
      <c r="O27" s="14">
        <f t="shared" si="1"/>
        <v>1</v>
      </c>
      <c r="P27" s="36">
        <f t="array" ref="P27">IF(N27=0,"",SUM(IF(Volunteer=$D27,Arsenic_ppb))/N27)</f>
        <v>0</v>
      </c>
      <c r="Q27" s="36">
        <f t="array" ref="Q27">IF(P27="","",MAX((--(Commune=$C27))*IF(Vol_mean="",0,Vol_mean)))</f>
        <v>0</v>
      </c>
      <c r="R27" s="36">
        <f t="array" ref="R27">SUMPRODUCT(--(District=$B27),Commune_max,(--(Commune_tag)))/SUMPRODUCT((--(District=$B27)),Commune_tag)</f>
        <v>1.9444444444444444</v>
      </c>
    </row>
    <row r="28" spans="1:18" x14ac:dyDescent="0.55000000000000004">
      <c r="A28" s="43">
        <v>27</v>
      </c>
      <c r="B28" s="43" t="s">
        <v>26</v>
      </c>
      <c r="C28" s="43" t="s">
        <v>30</v>
      </c>
      <c r="D28" s="43" t="s">
        <v>111</v>
      </c>
      <c r="E28" s="43" t="s">
        <v>117</v>
      </c>
      <c r="F28" s="41">
        <v>0</v>
      </c>
      <c r="G28" s="2">
        <f>IF(AND(COUNTA($B28:$F28=5),COUNTIF(B$2:B28,B28)=1),1,0)</f>
        <v>0</v>
      </c>
      <c r="H28" s="2">
        <f>IF(AND(COUNTA($B28:$F28=5),COUNTIF(C$2:C28,C28)=1),1,0)</f>
        <v>0</v>
      </c>
      <c r="I28" s="2">
        <f>IF(AND(COUNTA($B28:$F28=5),COUNTIF(D$2:D28,D28)=1),1,0)</f>
        <v>0</v>
      </c>
      <c r="J28" s="2">
        <f>IF(AND(COUNTA($B28:$F28=5),COUNTIF(E$2:E28,E28)=1),1,0)</f>
        <v>1</v>
      </c>
      <c r="K28" s="2">
        <f>IF(AND(COUNTA($B28:$F28=5),COUNTIF(F$2:F28,F28)=1),1,0)</f>
        <v>0</v>
      </c>
      <c r="L28" s="45" t="str">
        <f t="shared" si="0"/>
        <v>V0004_0</v>
      </c>
      <c r="M28" s="2">
        <f>IF(AND(COUNTA($B28:$F28)=5,COUNTIF(L$2:L28,L28)=1),1,0)</f>
        <v>0</v>
      </c>
      <c r="N28" s="14">
        <f t="array" ref="N28">SUMPRODUCT(--(Volunteer=$D28),--(Volunteer&lt;&gt;""),--(Arsenic_ppb&lt;&gt;""))</f>
        <v>8</v>
      </c>
      <c r="O28" s="14">
        <f t="shared" si="1"/>
        <v>1</v>
      </c>
      <c r="P28" s="36">
        <f t="array" ref="P28">IF(N28=0,"",SUM(IF(Volunteer=$D28,Arsenic_ppb))/N28)</f>
        <v>0</v>
      </c>
      <c r="Q28" s="36">
        <f t="array" ref="Q28">IF(P28="","",MAX((--(Commune=$C28))*IF(Vol_mean="",0,Vol_mean)))</f>
        <v>0</v>
      </c>
      <c r="R28" s="36">
        <f t="array" ref="R28">SUMPRODUCT(--(District=$B28),Commune_max,(--(Commune_tag)))/SUMPRODUCT((--(District=$B28)),Commune_tag)</f>
        <v>1.9444444444444444</v>
      </c>
    </row>
    <row r="29" spans="1:18" x14ac:dyDescent="0.55000000000000004">
      <c r="A29" s="43">
        <v>28</v>
      </c>
      <c r="B29" s="43" t="s">
        <v>26</v>
      </c>
      <c r="C29" s="43" t="s">
        <v>30</v>
      </c>
      <c r="D29" s="43" t="s">
        <v>111</v>
      </c>
      <c r="E29" s="43" t="s">
        <v>118</v>
      </c>
      <c r="F29" s="41">
        <v>0</v>
      </c>
      <c r="G29" s="2">
        <f>IF(AND(COUNTA($B29:$F29=5),COUNTIF(B$2:B29,B29)=1),1,0)</f>
        <v>0</v>
      </c>
      <c r="H29" s="2">
        <f>IF(AND(COUNTA($B29:$F29=5),COUNTIF(C$2:C29,C29)=1),1,0)</f>
        <v>0</v>
      </c>
      <c r="I29" s="2">
        <f>IF(AND(COUNTA($B29:$F29=5),COUNTIF(D$2:D29,D29)=1),1,0)</f>
        <v>0</v>
      </c>
      <c r="J29" s="2">
        <f>IF(AND(COUNTA($B29:$F29=5),COUNTIF(E$2:E29,E29)=1),1,0)</f>
        <v>1</v>
      </c>
      <c r="K29" s="2">
        <f>IF(AND(COUNTA($B29:$F29=5),COUNTIF(F$2:F29,F29)=1),1,0)</f>
        <v>0</v>
      </c>
      <c r="L29" s="45" t="str">
        <f t="shared" si="0"/>
        <v>V0004_0</v>
      </c>
      <c r="M29" s="2">
        <f>IF(AND(COUNTA($B29:$F29)=5,COUNTIF(L$2:L29,L29)=1),1,0)</f>
        <v>0</v>
      </c>
      <c r="N29" s="14">
        <f t="array" ref="N29">SUMPRODUCT(--(Volunteer=$D29),--(Volunteer&lt;&gt;""),--(Arsenic_ppb&lt;&gt;""))</f>
        <v>8</v>
      </c>
      <c r="O29" s="14">
        <f t="shared" si="1"/>
        <v>1</v>
      </c>
      <c r="P29" s="36">
        <f t="array" ref="P29">IF(N29=0,"",SUM(IF(Volunteer=$D29,Arsenic_ppb))/N29)</f>
        <v>0</v>
      </c>
      <c r="Q29" s="36">
        <f t="array" ref="Q29">IF(P29="","",MAX((--(Commune=$C29))*IF(Vol_mean="",0,Vol_mean)))</f>
        <v>0</v>
      </c>
      <c r="R29" s="36">
        <f t="array" ref="R29">SUMPRODUCT(--(District=$B29),Commune_max,(--(Commune_tag)))/SUMPRODUCT((--(District=$B29)),Commune_tag)</f>
        <v>1.9444444444444444</v>
      </c>
    </row>
    <row r="30" spans="1:18" x14ac:dyDescent="0.55000000000000004">
      <c r="A30" s="43">
        <v>29</v>
      </c>
      <c r="B30" s="43" t="s">
        <v>26</v>
      </c>
      <c r="C30" s="43" t="s">
        <v>30</v>
      </c>
      <c r="D30" s="43" t="s">
        <v>111</v>
      </c>
      <c r="E30" s="43" t="s">
        <v>119</v>
      </c>
      <c r="F30" s="41">
        <v>0</v>
      </c>
      <c r="G30" s="2">
        <f>IF(AND(COUNTA($B30:$F30=5),COUNTIF(B$2:B30,B30)=1),1,0)</f>
        <v>0</v>
      </c>
      <c r="H30" s="2">
        <f>IF(AND(COUNTA($B30:$F30=5),COUNTIF(C$2:C30,C30)=1),1,0)</f>
        <v>0</v>
      </c>
      <c r="I30" s="2">
        <f>IF(AND(COUNTA($B30:$F30=5),COUNTIF(D$2:D30,D30)=1),1,0)</f>
        <v>0</v>
      </c>
      <c r="J30" s="2">
        <f>IF(AND(COUNTA($B30:$F30=5),COUNTIF(E$2:E30,E30)=1),1,0)</f>
        <v>1</v>
      </c>
      <c r="K30" s="2">
        <f>IF(AND(COUNTA($B30:$F30=5),COUNTIF(F$2:F30,F30)=1),1,0)</f>
        <v>0</v>
      </c>
      <c r="L30" s="45" t="str">
        <f t="shared" si="0"/>
        <v>V0004_0</v>
      </c>
      <c r="M30" s="2">
        <f>IF(AND(COUNTA($B30:$F30)=5,COUNTIF(L$2:L30,L30)=1),1,0)</f>
        <v>0</v>
      </c>
      <c r="N30" s="14">
        <f t="array" ref="N30">SUMPRODUCT(--(Volunteer=$D30),--(Volunteer&lt;&gt;""),--(Arsenic_ppb&lt;&gt;""))</f>
        <v>8</v>
      </c>
      <c r="O30" s="14">
        <f t="shared" si="1"/>
        <v>1</v>
      </c>
      <c r="P30" s="36">
        <f t="array" ref="P30">IF(N30=0,"",SUM(IF(Volunteer=$D30,Arsenic_ppb))/N30)</f>
        <v>0</v>
      </c>
      <c r="Q30" s="36">
        <f t="array" ref="Q30">IF(P30="","",MAX((--(Commune=$C30))*IF(Vol_mean="",0,Vol_mean)))</f>
        <v>0</v>
      </c>
      <c r="R30" s="36">
        <f t="array" ref="R30">SUMPRODUCT(--(District=$B30),Commune_max,(--(Commune_tag)))/SUMPRODUCT((--(District=$B30)),Commune_tag)</f>
        <v>1.9444444444444444</v>
      </c>
    </row>
    <row r="31" spans="1:18" x14ac:dyDescent="0.55000000000000004">
      <c r="A31" s="43">
        <v>30</v>
      </c>
      <c r="B31" s="43" t="s">
        <v>26</v>
      </c>
      <c r="C31" s="43" t="s">
        <v>30</v>
      </c>
      <c r="D31" s="43" t="s">
        <v>120</v>
      </c>
      <c r="E31" s="43" t="s">
        <v>121</v>
      </c>
      <c r="F31" s="41">
        <v>0</v>
      </c>
      <c r="G31" s="2">
        <f>IF(AND(COUNTA($B31:$F31=5),COUNTIF(B$2:B31,B31)=1),1,0)</f>
        <v>0</v>
      </c>
      <c r="H31" s="2">
        <f>IF(AND(COUNTA($B31:$F31=5),COUNTIF(C$2:C31,C31)=1),1,0)</f>
        <v>0</v>
      </c>
      <c r="I31" s="2">
        <f>IF(AND(COUNTA($B31:$F31=5),COUNTIF(D$2:D31,D31)=1),1,0)</f>
        <v>1</v>
      </c>
      <c r="J31" s="2">
        <f>IF(AND(COUNTA($B31:$F31=5),COUNTIF(E$2:E31,E31)=1),1,0)</f>
        <v>1</v>
      </c>
      <c r="K31" s="2">
        <f>IF(AND(COUNTA($B31:$F31=5),COUNTIF(F$2:F31,F31)=1),1,0)</f>
        <v>0</v>
      </c>
      <c r="L31" s="45" t="str">
        <f t="shared" si="0"/>
        <v>V0005_0</v>
      </c>
      <c r="M31" s="2">
        <f>IF(AND(COUNTA($B31:$F31)=5,COUNTIF(L$2:L31,L31)=1),1,0)</f>
        <v>1</v>
      </c>
      <c r="N31" s="14">
        <f t="array" ref="N31">SUMPRODUCT(--(Volunteer=$D31),--(Volunteer&lt;&gt;""),--(Arsenic_ppb&lt;&gt;""))</f>
        <v>8</v>
      </c>
      <c r="O31" s="14">
        <f t="shared" si="1"/>
        <v>1</v>
      </c>
      <c r="P31" s="36">
        <f t="array" ref="P31">IF(N31=0,"",SUM(IF(Volunteer=$D31,Arsenic_ppb))/N31)</f>
        <v>0</v>
      </c>
      <c r="Q31" s="36">
        <f t="array" ref="Q31">IF(P31="","",MAX((--(Commune=$C31))*IF(Vol_mean="",0,Vol_mean)))</f>
        <v>0</v>
      </c>
      <c r="R31" s="36">
        <f t="array" ref="R31">SUMPRODUCT(--(District=$B31),Commune_max,(--(Commune_tag)))/SUMPRODUCT((--(District=$B31)),Commune_tag)</f>
        <v>1.9444444444444444</v>
      </c>
    </row>
    <row r="32" spans="1:18" x14ac:dyDescent="0.55000000000000004">
      <c r="A32" s="43">
        <v>31</v>
      </c>
      <c r="B32" s="43" t="s">
        <v>26</v>
      </c>
      <c r="C32" s="43" t="s">
        <v>30</v>
      </c>
      <c r="D32" s="43" t="s">
        <v>120</v>
      </c>
      <c r="E32" s="43" t="s">
        <v>122</v>
      </c>
      <c r="F32" s="41">
        <v>0</v>
      </c>
      <c r="G32" s="2">
        <f>IF(AND(COUNTA($B32:$F32=5),COUNTIF(B$2:B32,B32)=1),1,0)</f>
        <v>0</v>
      </c>
      <c r="H32" s="2">
        <f>IF(AND(COUNTA($B32:$F32=5),COUNTIF(C$2:C32,C32)=1),1,0)</f>
        <v>0</v>
      </c>
      <c r="I32" s="2">
        <f>IF(AND(COUNTA($B32:$F32=5),COUNTIF(D$2:D32,D32)=1),1,0)</f>
        <v>0</v>
      </c>
      <c r="J32" s="2">
        <f>IF(AND(COUNTA($B32:$F32=5),COUNTIF(E$2:E32,E32)=1),1,0)</f>
        <v>1</v>
      </c>
      <c r="K32" s="2">
        <f>IF(AND(COUNTA($B32:$F32=5),COUNTIF(F$2:F32,F32)=1),1,0)</f>
        <v>0</v>
      </c>
      <c r="L32" s="45" t="str">
        <f t="shared" si="0"/>
        <v>V0005_0</v>
      </c>
      <c r="M32" s="2">
        <f>IF(AND(COUNTA($B32:$F32)=5,COUNTIF(L$2:L32,L32)=1),1,0)</f>
        <v>0</v>
      </c>
      <c r="N32" s="14">
        <f t="array" ref="N32">SUMPRODUCT(--(Volunteer=$D32),--(Volunteer&lt;&gt;""),--(Arsenic_ppb&lt;&gt;""))</f>
        <v>8</v>
      </c>
      <c r="O32" s="14">
        <f t="shared" si="1"/>
        <v>1</v>
      </c>
      <c r="P32" s="36">
        <f t="array" ref="P32">IF(N32=0,"",SUM(IF(Volunteer=$D32,Arsenic_ppb))/N32)</f>
        <v>0</v>
      </c>
      <c r="Q32" s="36">
        <f t="array" ref="Q32">IF(P32="","",MAX((--(Commune=$C32))*IF(Vol_mean="",0,Vol_mean)))</f>
        <v>0</v>
      </c>
      <c r="R32" s="36">
        <f t="array" ref="R32">SUMPRODUCT(--(District=$B32),Commune_max,(--(Commune_tag)))/SUMPRODUCT((--(District=$B32)),Commune_tag)</f>
        <v>1.9444444444444444</v>
      </c>
    </row>
    <row r="33" spans="1:18" x14ac:dyDescent="0.55000000000000004">
      <c r="A33" s="43">
        <v>32</v>
      </c>
      <c r="B33" s="43" t="s">
        <v>26</v>
      </c>
      <c r="C33" s="43" t="s">
        <v>30</v>
      </c>
      <c r="D33" s="43" t="s">
        <v>120</v>
      </c>
      <c r="E33" s="43" t="s">
        <v>123</v>
      </c>
      <c r="F33" s="41">
        <v>0</v>
      </c>
      <c r="G33" s="2">
        <f>IF(AND(COUNTA($B33:$F33=5),COUNTIF(B$2:B33,B33)=1),1,0)</f>
        <v>0</v>
      </c>
      <c r="H33" s="2">
        <f>IF(AND(COUNTA($B33:$F33=5),COUNTIF(C$2:C33,C33)=1),1,0)</f>
        <v>0</v>
      </c>
      <c r="I33" s="2">
        <f>IF(AND(COUNTA($B33:$F33=5),COUNTIF(D$2:D33,D33)=1),1,0)</f>
        <v>0</v>
      </c>
      <c r="J33" s="2">
        <f>IF(AND(COUNTA($B33:$F33=5),COUNTIF(E$2:E33,E33)=1),1,0)</f>
        <v>1</v>
      </c>
      <c r="K33" s="2">
        <f>IF(AND(COUNTA($B33:$F33=5),COUNTIF(F$2:F33,F33)=1),1,0)</f>
        <v>0</v>
      </c>
      <c r="L33" s="45" t="str">
        <f t="shared" si="0"/>
        <v>V0005_0</v>
      </c>
      <c r="M33" s="2">
        <f>IF(AND(COUNTA($B33:$F33)=5,COUNTIF(L$2:L33,L33)=1),1,0)</f>
        <v>0</v>
      </c>
      <c r="N33" s="14">
        <f t="array" ref="N33">SUMPRODUCT(--(Volunteer=$D33),--(Volunteer&lt;&gt;""),--(Arsenic_ppb&lt;&gt;""))</f>
        <v>8</v>
      </c>
      <c r="O33" s="14">
        <f t="shared" si="1"/>
        <v>1</v>
      </c>
      <c r="P33" s="36">
        <f t="array" ref="P33">IF(N33=0,"",SUM(IF(Volunteer=$D33,Arsenic_ppb))/N33)</f>
        <v>0</v>
      </c>
      <c r="Q33" s="36">
        <f t="array" ref="Q33">IF(P33="","",MAX((--(Commune=$C33))*IF(Vol_mean="",0,Vol_mean)))</f>
        <v>0</v>
      </c>
      <c r="R33" s="36">
        <f t="array" ref="R33">SUMPRODUCT(--(District=$B33),Commune_max,(--(Commune_tag)))/SUMPRODUCT((--(District=$B33)),Commune_tag)</f>
        <v>1.9444444444444444</v>
      </c>
    </row>
    <row r="34" spans="1:18" x14ac:dyDescent="0.55000000000000004">
      <c r="A34" s="43">
        <v>33</v>
      </c>
      <c r="B34" s="43" t="s">
        <v>26</v>
      </c>
      <c r="C34" s="43" t="s">
        <v>30</v>
      </c>
      <c r="D34" s="43" t="s">
        <v>120</v>
      </c>
      <c r="E34" s="43" t="s">
        <v>124</v>
      </c>
      <c r="F34" s="41">
        <v>0</v>
      </c>
      <c r="G34" s="2">
        <f>IF(AND(COUNTA($B34:$F34=5),COUNTIF(B$2:B34,B34)=1),1,0)</f>
        <v>0</v>
      </c>
      <c r="H34" s="2">
        <f>IF(AND(COUNTA($B34:$F34=5),COUNTIF(C$2:C34,C34)=1),1,0)</f>
        <v>0</v>
      </c>
      <c r="I34" s="2">
        <f>IF(AND(COUNTA($B34:$F34=5),COUNTIF(D$2:D34,D34)=1),1,0)</f>
        <v>0</v>
      </c>
      <c r="J34" s="2">
        <f>IF(AND(COUNTA($B34:$F34=5),COUNTIF(E$2:E34,E34)=1),1,0)</f>
        <v>1</v>
      </c>
      <c r="K34" s="2">
        <f>IF(AND(COUNTA($B34:$F34=5),COUNTIF(F$2:F34,F34)=1),1,0)</f>
        <v>0</v>
      </c>
      <c r="L34" s="45" t="str">
        <f t="shared" si="0"/>
        <v>V0005_0</v>
      </c>
      <c r="M34" s="2">
        <f>IF(AND(COUNTA($B34:$F34)=5,COUNTIF(L$2:L34,L34)=1),1,0)</f>
        <v>0</v>
      </c>
      <c r="N34" s="14">
        <f t="array" ref="N34">SUMPRODUCT(--(Volunteer=$D34),--(Volunteer&lt;&gt;""),--(Arsenic_ppb&lt;&gt;""))</f>
        <v>8</v>
      </c>
      <c r="O34" s="14">
        <f t="shared" si="1"/>
        <v>1</v>
      </c>
      <c r="P34" s="36">
        <f t="array" ref="P34">IF(N34=0,"",SUM(IF(Volunteer=$D34,Arsenic_ppb))/N34)</f>
        <v>0</v>
      </c>
      <c r="Q34" s="36">
        <f t="array" ref="Q34">IF(P34="","",MAX((--(Commune=$C34))*IF(Vol_mean="",0,Vol_mean)))</f>
        <v>0</v>
      </c>
      <c r="R34" s="36">
        <f t="array" ref="R34">SUMPRODUCT(--(District=$B34),Commune_max,(--(Commune_tag)))/SUMPRODUCT((--(District=$B34)),Commune_tag)</f>
        <v>1.9444444444444444</v>
      </c>
    </row>
    <row r="35" spans="1:18" x14ac:dyDescent="0.55000000000000004">
      <c r="A35" s="43">
        <v>34</v>
      </c>
      <c r="B35" s="43" t="s">
        <v>26</v>
      </c>
      <c r="C35" s="43" t="s">
        <v>30</v>
      </c>
      <c r="D35" s="43" t="s">
        <v>120</v>
      </c>
      <c r="E35" s="43" t="s">
        <v>125</v>
      </c>
      <c r="F35" s="41">
        <v>0</v>
      </c>
      <c r="G35" s="2">
        <f>IF(AND(COUNTA($B35:$F35=5),COUNTIF(B$2:B35,B35)=1),1,0)</f>
        <v>0</v>
      </c>
      <c r="H35" s="2">
        <f>IF(AND(COUNTA($B35:$F35=5),COUNTIF(C$2:C35,C35)=1),1,0)</f>
        <v>0</v>
      </c>
      <c r="I35" s="2">
        <f>IF(AND(COUNTA($B35:$F35=5),COUNTIF(D$2:D35,D35)=1),1,0)</f>
        <v>0</v>
      </c>
      <c r="J35" s="2">
        <f>IF(AND(COUNTA($B35:$F35=5),COUNTIF(E$2:E35,E35)=1),1,0)</f>
        <v>1</v>
      </c>
      <c r="K35" s="2">
        <f>IF(AND(COUNTA($B35:$F35=5),COUNTIF(F$2:F35,F35)=1),1,0)</f>
        <v>0</v>
      </c>
      <c r="L35" s="45" t="str">
        <f t="shared" si="0"/>
        <v>V0005_0</v>
      </c>
      <c r="M35" s="2">
        <f>IF(AND(COUNTA($B35:$F35)=5,COUNTIF(L$2:L35,L35)=1),1,0)</f>
        <v>0</v>
      </c>
      <c r="N35" s="14">
        <f t="array" ref="N35">SUMPRODUCT(--(Volunteer=$D35),--(Volunteer&lt;&gt;""),--(Arsenic_ppb&lt;&gt;""))</f>
        <v>8</v>
      </c>
      <c r="O35" s="14">
        <f t="shared" si="1"/>
        <v>1</v>
      </c>
      <c r="P35" s="36">
        <f t="array" ref="P35">IF(N35=0,"",SUM(IF(Volunteer=$D35,Arsenic_ppb))/N35)</f>
        <v>0</v>
      </c>
      <c r="Q35" s="36">
        <f t="array" ref="Q35">IF(P35="","",MAX((--(Commune=$C35))*IF(Vol_mean="",0,Vol_mean)))</f>
        <v>0</v>
      </c>
      <c r="R35" s="36">
        <f t="array" ref="R35">SUMPRODUCT(--(District=$B35),Commune_max,(--(Commune_tag)))/SUMPRODUCT((--(District=$B35)),Commune_tag)</f>
        <v>1.9444444444444444</v>
      </c>
    </row>
    <row r="36" spans="1:18" x14ac:dyDescent="0.55000000000000004">
      <c r="A36" s="43">
        <v>35</v>
      </c>
      <c r="B36" s="43" t="s">
        <v>26</v>
      </c>
      <c r="C36" s="43" t="s">
        <v>30</v>
      </c>
      <c r="D36" s="43" t="s">
        <v>120</v>
      </c>
      <c r="E36" s="43" t="s">
        <v>126</v>
      </c>
      <c r="F36" s="41">
        <v>0</v>
      </c>
      <c r="G36" s="2">
        <f>IF(AND(COUNTA($B36:$F36=5),COUNTIF(B$2:B36,B36)=1),1,0)</f>
        <v>0</v>
      </c>
      <c r="H36" s="2">
        <f>IF(AND(COUNTA($B36:$F36=5),COUNTIF(C$2:C36,C36)=1),1,0)</f>
        <v>0</v>
      </c>
      <c r="I36" s="2">
        <f>IF(AND(COUNTA($B36:$F36=5),COUNTIF(D$2:D36,D36)=1),1,0)</f>
        <v>0</v>
      </c>
      <c r="J36" s="2">
        <f>IF(AND(COUNTA($B36:$F36=5),COUNTIF(E$2:E36,E36)=1),1,0)</f>
        <v>1</v>
      </c>
      <c r="K36" s="2">
        <f>IF(AND(COUNTA($B36:$F36=5),COUNTIF(F$2:F36,F36)=1),1,0)</f>
        <v>0</v>
      </c>
      <c r="L36" s="45" t="str">
        <f t="shared" si="0"/>
        <v>V0005_0</v>
      </c>
      <c r="M36" s="2">
        <f>IF(AND(COUNTA($B36:$F36)=5,COUNTIF(L$2:L36,L36)=1),1,0)</f>
        <v>0</v>
      </c>
      <c r="N36" s="14">
        <f t="array" ref="N36">SUMPRODUCT(--(Volunteer=$D36),--(Volunteer&lt;&gt;""),--(Arsenic_ppb&lt;&gt;""))</f>
        <v>8</v>
      </c>
      <c r="O36" s="14">
        <f t="shared" si="1"/>
        <v>1</v>
      </c>
      <c r="P36" s="36">
        <f t="array" ref="P36">IF(N36=0,"",SUM(IF(Volunteer=$D36,Arsenic_ppb))/N36)</f>
        <v>0</v>
      </c>
      <c r="Q36" s="36">
        <f t="array" ref="Q36">IF(P36="","",MAX((--(Commune=$C36))*IF(Vol_mean="",0,Vol_mean)))</f>
        <v>0</v>
      </c>
      <c r="R36" s="36">
        <f t="array" ref="R36">SUMPRODUCT(--(District=$B36),Commune_max,(--(Commune_tag)))/SUMPRODUCT((--(District=$B36)),Commune_tag)</f>
        <v>1.9444444444444444</v>
      </c>
    </row>
    <row r="37" spans="1:18" x14ac:dyDescent="0.55000000000000004">
      <c r="A37" s="43">
        <v>36</v>
      </c>
      <c r="B37" s="43" t="s">
        <v>26</v>
      </c>
      <c r="C37" s="43" t="s">
        <v>30</v>
      </c>
      <c r="D37" s="43" t="s">
        <v>120</v>
      </c>
      <c r="E37" s="43" t="s">
        <v>127</v>
      </c>
      <c r="F37" s="41">
        <v>0</v>
      </c>
      <c r="G37" s="2">
        <f>IF(AND(COUNTA($B37:$F37=5),COUNTIF(B$2:B37,B37)=1),1,0)</f>
        <v>0</v>
      </c>
      <c r="H37" s="2">
        <f>IF(AND(COUNTA($B37:$F37=5),COUNTIF(C$2:C37,C37)=1),1,0)</f>
        <v>0</v>
      </c>
      <c r="I37" s="2">
        <f>IF(AND(COUNTA($B37:$F37=5),COUNTIF(D$2:D37,D37)=1),1,0)</f>
        <v>0</v>
      </c>
      <c r="J37" s="2">
        <f>IF(AND(COUNTA($B37:$F37=5),COUNTIF(E$2:E37,E37)=1),1,0)</f>
        <v>1</v>
      </c>
      <c r="K37" s="2">
        <f>IF(AND(COUNTA($B37:$F37=5),COUNTIF(F$2:F37,F37)=1),1,0)</f>
        <v>0</v>
      </c>
      <c r="L37" s="45" t="str">
        <f t="shared" si="0"/>
        <v>V0005_0</v>
      </c>
      <c r="M37" s="2">
        <f>IF(AND(COUNTA($B37:$F37)=5,COUNTIF(L$2:L37,L37)=1),1,0)</f>
        <v>0</v>
      </c>
      <c r="N37" s="14">
        <f t="array" ref="N37">SUMPRODUCT(--(Volunteer=$D37),--(Volunteer&lt;&gt;""),--(Arsenic_ppb&lt;&gt;""))</f>
        <v>8</v>
      </c>
      <c r="O37" s="14">
        <f t="shared" si="1"/>
        <v>1</v>
      </c>
      <c r="P37" s="36">
        <f t="array" ref="P37">IF(N37=0,"",SUM(IF(Volunteer=$D37,Arsenic_ppb))/N37)</f>
        <v>0</v>
      </c>
      <c r="Q37" s="36">
        <f t="array" ref="Q37">IF(P37="","",MAX((--(Commune=$C37))*IF(Vol_mean="",0,Vol_mean)))</f>
        <v>0</v>
      </c>
      <c r="R37" s="36">
        <f t="array" ref="R37">SUMPRODUCT(--(District=$B37),Commune_max,(--(Commune_tag)))/SUMPRODUCT((--(District=$B37)),Commune_tag)</f>
        <v>1.9444444444444444</v>
      </c>
    </row>
    <row r="38" spans="1:18" x14ac:dyDescent="0.55000000000000004">
      <c r="A38" s="43">
        <v>37</v>
      </c>
      <c r="B38" s="43" t="s">
        <v>26</v>
      </c>
      <c r="C38" s="43" t="s">
        <v>30</v>
      </c>
      <c r="D38" s="43" t="s">
        <v>120</v>
      </c>
      <c r="E38" s="43" t="s">
        <v>128</v>
      </c>
      <c r="F38" s="41">
        <v>0</v>
      </c>
      <c r="G38" s="2">
        <f>IF(AND(COUNTA($B38:$F38=5),COUNTIF(B$2:B38,B38)=1),1,0)</f>
        <v>0</v>
      </c>
      <c r="H38" s="2">
        <f>IF(AND(COUNTA($B38:$F38=5),COUNTIF(C$2:C38,C38)=1),1,0)</f>
        <v>0</v>
      </c>
      <c r="I38" s="2">
        <f>IF(AND(COUNTA($B38:$F38=5),COUNTIF(D$2:D38,D38)=1),1,0)</f>
        <v>0</v>
      </c>
      <c r="J38" s="2">
        <f>IF(AND(COUNTA($B38:$F38=5),COUNTIF(E$2:E38,E38)=1),1,0)</f>
        <v>1</v>
      </c>
      <c r="K38" s="2">
        <f>IF(AND(COUNTA($B38:$F38=5),COUNTIF(F$2:F38,F38)=1),1,0)</f>
        <v>0</v>
      </c>
      <c r="L38" s="45" t="str">
        <f t="shared" si="0"/>
        <v>V0005_0</v>
      </c>
      <c r="M38" s="2">
        <f>IF(AND(COUNTA($B38:$F38)=5,COUNTIF(L$2:L38,L38)=1),1,0)</f>
        <v>0</v>
      </c>
      <c r="N38" s="14">
        <f t="array" ref="N38">SUMPRODUCT(--(Volunteer=$D38),--(Volunteer&lt;&gt;""),--(Arsenic_ppb&lt;&gt;""))</f>
        <v>8</v>
      </c>
      <c r="O38" s="14">
        <f t="shared" si="1"/>
        <v>1</v>
      </c>
      <c r="P38" s="36">
        <f t="array" ref="P38">IF(N38=0,"",SUM(IF(Volunteer=$D38,Arsenic_ppb))/N38)</f>
        <v>0</v>
      </c>
      <c r="Q38" s="36">
        <f t="array" ref="Q38">IF(P38="","",MAX((--(Commune=$C38))*IF(Vol_mean="",0,Vol_mean)))</f>
        <v>0</v>
      </c>
      <c r="R38" s="36">
        <f t="array" ref="R38">SUMPRODUCT(--(District=$B38),Commune_max,(--(Commune_tag)))/SUMPRODUCT((--(District=$B38)),Commune_tag)</f>
        <v>1.9444444444444444</v>
      </c>
    </row>
    <row r="39" spans="1:18" x14ac:dyDescent="0.55000000000000004">
      <c r="A39" s="43">
        <v>38</v>
      </c>
      <c r="B39" s="43" t="s">
        <v>26</v>
      </c>
      <c r="C39" s="43" t="s">
        <v>36</v>
      </c>
      <c r="D39" s="43" t="s">
        <v>129</v>
      </c>
      <c r="E39" s="43" t="s">
        <v>130</v>
      </c>
      <c r="F39" s="41">
        <v>6</v>
      </c>
      <c r="G39" s="2">
        <f>IF(AND(COUNTA($B39:$F39=5),COUNTIF(B$2:B39,B39)=1),1,0)</f>
        <v>0</v>
      </c>
      <c r="H39" s="2">
        <f>IF(AND(COUNTA($B39:$F39=5),COUNTIF(C$2:C39,C39)=1),1,0)</f>
        <v>1</v>
      </c>
      <c r="I39" s="2">
        <f>IF(AND(COUNTA($B39:$F39=5),COUNTIF(D$2:D39,D39)=1),1,0)</f>
        <v>1</v>
      </c>
      <c r="J39" s="2">
        <f>IF(AND(COUNTA($B39:$F39=5),COUNTIF(E$2:E39,E39)=1),1,0)</f>
        <v>1</v>
      </c>
      <c r="K39" s="2">
        <f>IF(AND(COUNTA($B39:$F39=5),COUNTIF(F$2:F39,F39)=1),1,0)</f>
        <v>1</v>
      </c>
      <c r="L39" s="45" t="str">
        <f t="shared" si="0"/>
        <v>V0006_6</v>
      </c>
      <c r="M39" s="2">
        <f>IF(AND(COUNTA($B39:$F39)=5,COUNTIF(L$2:L39,L39)=1),1,0)</f>
        <v>1</v>
      </c>
      <c r="N39" s="14">
        <f t="array" ref="N39">SUMPRODUCT(--(Volunteer=$D39),--(Volunteer&lt;&gt;""),--(Arsenic_ppb&lt;&gt;""))</f>
        <v>6</v>
      </c>
      <c r="O39" s="14">
        <f t="shared" si="1"/>
        <v>3</v>
      </c>
      <c r="P39" s="36">
        <f t="array" ref="P39">IF(N39=0,"",SUM(IF(Volunteer=$D39,Arsenic_ppb))/N39)</f>
        <v>5.833333333333333</v>
      </c>
      <c r="Q39" s="36">
        <f t="array" ref="Q39">IF(P39="","",MAX((--(Commune=$C39))*IF(Vol_mean="",0,Vol_mean)))</f>
        <v>5.833333333333333</v>
      </c>
      <c r="R39" s="36">
        <f t="array" ref="R39">SUMPRODUCT(--(District=$B39),Commune_max,(--(Commune_tag)))/SUMPRODUCT((--(District=$B39)),Commune_tag)</f>
        <v>1.9444444444444444</v>
      </c>
    </row>
    <row r="40" spans="1:18" x14ac:dyDescent="0.55000000000000004">
      <c r="A40" s="43">
        <v>39</v>
      </c>
      <c r="B40" s="43" t="s">
        <v>26</v>
      </c>
      <c r="C40" s="43" t="s">
        <v>36</v>
      </c>
      <c r="D40" s="43" t="s">
        <v>129</v>
      </c>
      <c r="E40" s="43" t="s">
        <v>131</v>
      </c>
      <c r="F40" s="41">
        <v>6</v>
      </c>
      <c r="G40" s="2">
        <f>IF(AND(COUNTA($B40:$F40=5),COUNTIF(B$2:B40,B40)=1),1,0)</f>
        <v>0</v>
      </c>
      <c r="H40" s="2">
        <f>IF(AND(COUNTA($B40:$F40=5),COUNTIF(C$2:C40,C40)=1),1,0)</f>
        <v>0</v>
      </c>
      <c r="I40" s="2">
        <f>IF(AND(COUNTA($B40:$F40=5),COUNTIF(D$2:D40,D40)=1),1,0)</f>
        <v>0</v>
      </c>
      <c r="J40" s="2">
        <f>IF(AND(COUNTA($B40:$F40=5),COUNTIF(E$2:E40,E40)=1),1,0)</f>
        <v>1</v>
      </c>
      <c r="K40" s="2">
        <f>IF(AND(COUNTA($B40:$F40=5),COUNTIF(F$2:F40,F40)=1),1,0)</f>
        <v>0</v>
      </c>
      <c r="L40" s="45" t="str">
        <f t="shared" si="0"/>
        <v>V0006_6</v>
      </c>
      <c r="M40" s="2">
        <f>IF(AND(COUNTA($B40:$F40)=5,COUNTIF(L$2:L40,L40)=1),1,0)</f>
        <v>0</v>
      </c>
      <c r="N40" s="14">
        <f t="array" ref="N40">SUMPRODUCT(--(Volunteer=$D40),--(Volunteer&lt;&gt;""),--(Arsenic_ppb&lt;&gt;""))</f>
        <v>6</v>
      </c>
      <c r="O40" s="14">
        <f t="shared" si="1"/>
        <v>3</v>
      </c>
      <c r="P40" s="36">
        <f t="array" ref="P40">IF(N40=0,"",SUM(IF(Volunteer=$D40,Arsenic_ppb))/N40)</f>
        <v>5.833333333333333</v>
      </c>
      <c r="Q40" s="36">
        <f t="array" ref="Q40">IF(P40="","",MAX((--(Commune=$C40))*IF(Vol_mean="",0,Vol_mean)))</f>
        <v>5.833333333333333</v>
      </c>
      <c r="R40" s="36">
        <f t="array" ref="R40">SUMPRODUCT(--(District=$B40),Commune_max,(--(Commune_tag)))/SUMPRODUCT((--(District=$B40)),Commune_tag)</f>
        <v>1.9444444444444444</v>
      </c>
    </row>
    <row r="41" spans="1:18" x14ac:dyDescent="0.55000000000000004">
      <c r="A41" s="43">
        <v>40</v>
      </c>
      <c r="B41" s="43" t="s">
        <v>26</v>
      </c>
      <c r="C41" s="43" t="s">
        <v>36</v>
      </c>
      <c r="D41" s="43" t="s">
        <v>129</v>
      </c>
      <c r="E41" s="43" t="s">
        <v>132</v>
      </c>
      <c r="F41" s="41">
        <v>5</v>
      </c>
      <c r="G41" s="2">
        <f>IF(AND(COUNTA($B41:$F41=5),COUNTIF(B$2:B41,B41)=1),1,0)</f>
        <v>0</v>
      </c>
      <c r="H41" s="2">
        <f>IF(AND(COUNTA($B41:$F41=5),COUNTIF(C$2:C41,C41)=1),1,0)</f>
        <v>0</v>
      </c>
      <c r="I41" s="2">
        <f>IF(AND(COUNTA($B41:$F41=5),COUNTIF(D$2:D41,D41)=1),1,0)</f>
        <v>0</v>
      </c>
      <c r="J41" s="2">
        <f>IF(AND(COUNTA($B41:$F41=5),COUNTIF(E$2:E41,E41)=1),1,0)</f>
        <v>1</v>
      </c>
      <c r="K41" s="2">
        <f>IF(AND(COUNTA($B41:$F41=5),COUNTIF(F$2:F41,F41)=1),1,0)</f>
        <v>1</v>
      </c>
      <c r="L41" s="45" t="str">
        <f t="shared" si="0"/>
        <v>V0006_5</v>
      </c>
      <c r="M41" s="2">
        <f>IF(AND(COUNTA($B41:$F41)=5,COUNTIF(L$2:L41,L41)=1),1,0)</f>
        <v>1</v>
      </c>
      <c r="N41" s="14">
        <f t="array" ref="N41">SUMPRODUCT(--(Volunteer=$D41),--(Volunteer&lt;&gt;""),--(Arsenic_ppb&lt;&gt;""))</f>
        <v>6</v>
      </c>
      <c r="O41" s="14">
        <f t="shared" si="1"/>
        <v>3</v>
      </c>
      <c r="P41" s="36">
        <f t="array" ref="P41">IF(N41=0,"",SUM(IF(Volunteer=$D41,Arsenic_ppb))/N41)</f>
        <v>5.833333333333333</v>
      </c>
      <c r="Q41" s="36">
        <f t="array" ref="Q41">IF(P41="","",MAX((--(Commune=$C41))*IF(Vol_mean="",0,Vol_mean)))</f>
        <v>5.833333333333333</v>
      </c>
      <c r="R41" s="36">
        <f t="array" ref="R41">SUMPRODUCT(--(District=$B41),Commune_max,(--(Commune_tag)))/SUMPRODUCT((--(District=$B41)),Commune_tag)</f>
        <v>1.9444444444444444</v>
      </c>
    </row>
    <row r="42" spans="1:18" x14ac:dyDescent="0.55000000000000004">
      <c r="A42" s="43">
        <v>41</v>
      </c>
      <c r="B42" s="43" t="s">
        <v>26</v>
      </c>
      <c r="C42" s="43" t="s">
        <v>36</v>
      </c>
      <c r="D42" s="43" t="s">
        <v>129</v>
      </c>
      <c r="E42" s="43" t="s">
        <v>133</v>
      </c>
      <c r="F42" s="41">
        <v>7</v>
      </c>
      <c r="G42" s="2">
        <f>IF(AND(COUNTA($B42:$F42=5),COUNTIF(B$2:B42,B42)=1),1,0)</f>
        <v>0</v>
      </c>
      <c r="H42" s="2">
        <f>IF(AND(COUNTA($B42:$F42=5),COUNTIF(C$2:C42,C42)=1),1,0)</f>
        <v>0</v>
      </c>
      <c r="I42" s="2">
        <f>IF(AND(COUNTA($B42:$F42=5),COUNTIF(D$2:D42,D42)=1),1,0)</f>
        <v>0</v>
      </c>
      <c r="J42" s="2">
        <f>IF(AND(COUNTA($B42:$F42=5),COUNTIF(E$2:E42,E42)=1),1,0)</f>
        <v>1</v>
      </c>
      <c r="K42" s="2">
        <f>IF(AND(COUNTA($B42:$F42=5),COUNTIF(F$2:F42,F42)=1),1,0)</f>
        <v>1</v>
      </c>
      <c r="L42" s="45" t="str">
        <f t="shared" si="0"/>
        <v>V0006_7</v>
      </c>
      <c r="M42" s="2">
        <f>IF(AND(COUNTA($B42:$F42)=5,COUNTIF(L$2:L42,L42)=1),1,0)</f>
        <v>1</v>
      </c>
      <c r="N42" s="14">
        <f t="array" ref="N42">SUMPRODUCT(--(Volunteer=$D42),--(Volunteer&lt;&gt;""),--(Arsenic_ppb&lt;&gt;""))</f>
        <v>6</v>
      </c>
      <c r="O42" s="14">
        <f t="shared" si="1"/>
        <v>3</v>
      </c>
      <c r="P42" s="36">
        <f t="array" ref="P42">IF(N42=0,"",SUM(IF(Volunteer=$D42,Arsenic_ppb))/N42)</f>
        <v>5.833333333333333</v>
      </c>
      <c r="Q42" s="36">
        <f t="array" ref="Q42">IF(P42="","",MAX((--(Commune=$C42))*IF(Vol_mean="",0,Vol_mean)))</f>
        <v>5.833333333333333</v>
      </c>
      <c r="R42" s="36">
        <f t="array" ref="R42">SUMPRODUCT(--(District=$B42),Commune_max,(--(Commune_tag)))/SUMPRODUCT((--(District=$B42)),Commune_tag)</f>
        <v>1.9444444444444444</v>
      </c>
    </row>
    <row r="43" spans="1:18" x14ac:dyDescent="0.55000000000000004">
      <c r="A43" s="43">
        <v>42</v>
      </c>
      <c r="B43" s="43" t="s">
        <v>26</v>
      </c>
      <c r="C43" s="43" t="s">
        <v>36</v>
      </c>
      <c r="D43" s="43" t="s">
        <v>129</v>
      </c>
      <c r="E43" s="43" t="s">
        <v>134</v>
      </c>
      <c r="F43" s="41">
        <v>6</v>
      </c>
      <c r="G43" s="2">
        <f>IF(AND(COUNTA($B43:$F43=5),COUNTIF(B$2:B43,B43)=1),1,0)</f>
        <v>0</v>
      </c>
      <c r="H43" s="2">
        <f>IF(AND(COUNTA($B43:$F43=5),COUNTIF(C$2:C43,C43)=1),1,0)</f>
        <v>0</v>
      </c>
      <c r="I43" s="2">
        <f>IF(AND(COUNTA($B43:$F43=5),COUNTIF(D$2:D43,D43)=1),1,0)</f>
        <v>0</v>
      </c>
      <c r="J43" s="2">
        <f>IF(AND(COUNTA($B43:$F43=5),COUNTIF(E$2:E43,E43)=1),1,0)</f>
        <v>1</v>
      </c>
      <c r="K43" s="2">
        <f>IF(AND(COUNTA($B43:$F43=5),COUNTIF(F$2:F43,F43)=1),1,0)</f>
        <v>0</v>
      </c>
      <c r="L43" s="45" t="str">
        <f t="shared" si="0"/>
        <v>V0006_6</v>
      </c>
      <c r="M43" s="2">
        <f>IF(AND(COUNTA($B43:$F43)=5,COUNTIF(L$2:L43,L43)=1),1,0)</f>
        <v>0</v>
      </c>
      <c r="N43" s="14">
        <f t="array" ref="N43">SUMPRODUCT(--(Volunteer=$D43),--(Volunteer&lt;&gt;""),--(Arsenic_ppb&lt;&gt;""))</f>
        <v>6</v>
      </c>
      <c r="O43" s="14">
        <f t="shared" si="1"/>
        <v>3</v>
      </c>
      <c r="P43" s="36">
        <f t="array" ref="P43">IF(N43=0,"",SUM(IF(Volunteer=$D43,Arsenic_ppb))/N43)</f>
        <v>5.833333333333333</v>
      </c>
      <c r="Q43" s="36">
        <f t="array" ref="Q43">IF(P43="","",MAX((--(Commune=$C43))*IF(Vol_mean="",0,Vol_mean)))</f>
        <v>5.833333333333333</v>
      </c>
      <c r="R43" s="36">
        <f t="array" ref="R43">SUMPRODUCT(--(District=$B43),Commune_max,(--(Commune_tag)))/SUMPRODUCT((--(District=$B43)),Commune_tag)</f>
        <v>1.9444444444444444</v>
      </c>
    </row>
    <row r="44" spans="1:18" x14ac:dyDescent="0.55000000000000004">
      <c r="A44" s="43">
        <v>43</v>
      </c>
      <c r="B44" s="43" t="s">
        <v>26</v>
      </c>
      <c r="C44" s="43" t="s">
        <v>36</v>
      </c>
      <c r="D44" s="43" t="s">
        <v>129</v>
      </c>
      <c r="E44" s="43" t="s">
        <v>135</v>
      </c>
      <c r="F44" s="41">
        <v>5</v>
      </c>
      <c r="G44" s="2">
        <f>IF(AND(COUNTA($B44:$F44=5),COUNTIF(B$2:B44,B44)=1),1,0)</f>
        <v>0</v>
      </c>
      <c r="H44" s="2">
        <f>IF(AND(COUNTA($B44:$F44=5),COUNTIF(C$2:C44,C44)=1),1,0)</f>
        <v>0</v>
      </c>
      <c r="I44" s="2">
        <f>IF(AND(COUNTA($B44:$F44=5),COUNTIF(D$2:D44,D44)=1),1,0)</f>
        <v>0</v>
      </c>
      <c r="J44" s="2">
        <f>IF(AND(COUNTA($B44:$F44=5),COUNTIF(E$2:E44,E44)=1),1,0)</f>
        <v>1</v>
      </c>
      <c r="K44" s="2">
        <f>IF(AND(COUNTA($B44:$F44=5),COUNTIF(F$2:F44,F44)=1),1,0)</f>
        <v>0</v>
      </c>
      <c r="L44" s="45" t="str">
        <f t="shared" si="0"/>
        <v>V0006_5</v>
      </c>
      <c r="M44" s="2">
        <f>IF(AND(COUNTA($B44:$F44)=5,COUNTIF(L$2:L44,L44)=1),1,0)</f>
        <v>0</v>
      </c>
      <c r="N44" s="14">
        <f t="array" ref="N44">SUMPRODUCT(--(Volunteer=$D44),--(Volunteer&lt;&gt;""),--(Arsenic_ppb&lt;&gt;""))</f>
        <v>6</v>
      </c>
      <c r="O44" s="14">
        <f t="shared" si="1"/>
        <v>3</v>
      </c>
      <c r="P44" s="36">
        <f t="array" ref="P44">IF(N44=0,"",SUM(IF(Volunteer=$D44,Arsenic_ppb))/N44)</f>
        <v>5.833333333333333</v>
      </c>
      <c r="Q44" s="36">
        <f t="array" ref="Q44">IF(P44="","",MAX((--(Commune=$C44))*IF(Vol_mean="",0,Vol_mean)))</f>
        <v>5.833333333333333</v>
      </c>
      <c r="R44" s="36">
        <f t="array" ref="R44">SUMPRODUCT(--(District=$B44),Commune_max,(--(Commune_tag)))/SUMPRODUCT((--(District=$B44)),Commune_tag)</f>
        <v>1.9444444444444444</v>
      </c>
    </row>
    <row r="45" spans="1:18" x14ac:dyDescent="0.55000000000000004">
      <c r="A45" s="43">
        <v>44</v>
      </c>
      <c r="B45" s="43" t="s">
        <v>26</v>
      </c>
      <c r="C45" s="43" t="s">
        <v>36</v>
      </c>
      <c r="D45" s="43" t="s">
        <v>136</v>
      </c>
      <c r="E45" s="43" t="s">
        <v>137</v>
      </c>
      <c r="F45" s="41">
        <v>5</v>
      </c>
      <c r="G45" s="2">
        <f>IF(AND(COUNTA($B45:$F45=5),COUNTIF(B$2:B45,B45)=1),1,0)</f>
        <v>0</v>
      </c>
      <c r="H45" s="2">
        <f>IF(AND(COUNTA($B45:$F45=5),COUNTIF(C$2:C45,C45)=1),1,0)</f>
        <v>0</v>
      </c>
      <c r="I45" s="2">
        <f>IF(AND(COUNTA($B45:$F45=5),COUNTIF(D$2:D45,D45)=1),1,0)</f>
        <v>1</v>
      </c>
      <c r="J45" s="2">
        <f>IF(AND(COUNTA($B45:$F45=5),COUNTIF(E$2:E45,E45)=1),1,0)</f>
        <v>1</v>
      </c>
      <c r="K45" s="2">
        <f>IF(AND(COUNTA($B45:$F45=5),COUNTIF(F$2:F45,F45)=1),1,0)</f>
        <v>0</v>
      </c>
      <c r="L45" s="45" t="str">
        <f t="shared" si="0"/>
        <v>V0007_5</v>
      </c>
      <c r="M45" s="2">
        <f>IF(AND(COUNTA($B45:$F45)=5,COUNTIF(L$2:L45,L45)=1),1,0)</f>
        <v>1</v>
      </c>
      <c r="N45" s="14">
        <f t="array" ref="N45">SUMPRODUCT(--(Volunteer=$D45),--(Volunteer&lt;&gt;""),--(Arsenic_ppb&lt;&gt;""))</f>
        <v>10</v>
      </c>
      <c r="O45" s="14">
        <f t="shared" si="1"/>
        <v>2</v>
      </c>
      <c r="P45" s="36">
        <f t="array" ref="P45">IF(N45=0,"",SUM(IF(Volunteer=$D45,Arsenic_ppb))/N45)</f>
        <v>4.0999999999999996</v>
      </c>
      <c r="Q45" s="36">
        <f t="array" ref="Q45">IF(P45="","",MAX((--(Commune=$C45))*IF(Vol_mean="",0,Vol_mean)))</f>
        <v>5.833333333333333</v>
      </c>
      <c r="R45" s="36">
        <f t="array" ref="R45">SUMPRODUCT(--(District=$B45),Commune_max,(--(Commune_tag)))/SUMPRODUCT((--(District=$B45)),Commune_tag)</f>
        <v>1.9444444444444444</v>
      </c>
    </row>
    <row r="46" spans="1:18" x14ac:dyDescent="0.55000000000000004">
      <c r="A46" s="43">
        <v>45</v>
      </c>
      <c r="B46" s="43" t="s">
        <v>26</v>
      </c>
      <c r="C46" s="43" t="s">
        <v>36</v>
      </c>
      <c r="D46" s="43" t="s">
        <v>136</v>
      </c>
      <c r="E46" s="43" t="s">
        <v>138</v>
      </c>
      <c r="F46" s="41">
        <v>4</v>
      </c>
      <c r="G46" s="2">
        <f>IF(AND(COUNTA($B46:$F46=5),COUNTIF(B$2:B46,B46)=1),1,0)</f>
        <v>0</v>
      </c>
      <c r="H46" s="2">
        <f>IF(AND(COUNTA($B46:$F46=5),COUNTIF(C$2:C46,C46)=1),1,0)</f>
        <v>0</v>
      </c>
      <c r="I46" s="2">
        <f>IF(AND(COUNTA($B46:$F46=5),COUNTIF(D$2:D46,D46)=1),1,0)</f>
        <v>0</v>
      </c>
      <c r="J46" s="2">
        <f>IF(AND(COUNTA($B46:$F46=5),COUNTIF(E$2:E46,E46)=1),1,0)</f>
        <v>1</v>
      </c>
      <c r="K46" s="2">
        <f>IF(AND(COUNTA($B46:$F46=5),COUNTIF(F$2:F46,F46)=1),1,0)</f>
        <v>1</v>
      </c>
      <c r="L46" s="45" t="str">
        <f t="shared" si="0"/>
        <v>V0007_4</v>
      </c>
      <c r="M46" s="2">
        <f>IF(AND(COUNTA($B46:$F46)=5,COUNTIF(L$2:L46,L46)=1),1,0)</f>
        <v>1</v>
      </c>
      <c r="N46" s="14">
        <f t="array" ref="N46">SUMPRODUCT(--(Volunteer=$D46),--(Volunteer&lt;&gt;""),--(Arsenic_ppb&lt;&gt;""))</f>
        <v>10</v>
      </c>
      <c r="O46" s="14">
        <f t="shared" si="1"/>
        <v>2</v>
      </c>
      <c r="P46" s="36">
        <f t="array" ref="P46">IF(N46=0,"",SUM(IF(Volunteer=$D46,Arsenic_ppb))/N46)</f>
        <v>4.0999999999999996</v>
      </c>
      <c r="Q46" s="36">
        <f t="array" ref="Q46">IF(P46="","",MAX((--(Commune=$C46))*IF(Vol_mean="",0,Vol_mean)))</f>
        <v>5.833333333333333</v>
      </c>
      <c r="R46" s="36">
        <f t="array" ref="R46">SUMPRODUCT(--(District=$B46),Commune_max,(--(Commune_tag)))/SUMPRODUCT((--(District=$B46)),Commune_tag)</f>
        <v>1.9444444444444444</v>
      </c>
    </row>
    <row r="47" spans="1:18" x14ac:dyDescent="0.55000000000000004">
      <c r="A47" s="43">
        <v>46</v>
      </c>
      <c r="B47" s="43" t="s">
        <v>26</v>
      </c>
      <c r="C47" s="43" t="s">
        <v>36</v>
      </c>
      <c r="D47" s="43" t="s">
        <v>136</v>
      </c>
      <c r="E47" s="43" t="s">
        <v>139</v>
      </c>
      <c r="F47" s="41">
        <v>4</v>
      </c>
      <c r="G47" s="2">
        <f>IF(AND(COUNTA($B47:$F47=5),COUNTIF(B$2:B47,B47)=1),1,0)</f>
        <v>0</v>
      </c>
      <c r="H47" s="2">
        <f>IF(AND(COUNTA($B47:$F47=5),COUNTIF(C$2:C47,C47)=1),1,0)</f>
        <v>0</v>
      </c>
      <c r="I47" s="2">
        <f>IF(AND(COUNTA($B47:$F47=5),COUNTIF(D$2:D47,D47)=1),1,0)</f>
        <v>0</v>
      </c>
      <c r="J47" s="2">
        <f>IF(AND(COUNTA($B47:$F47=5),COUNTIF(E$2:E47,E47)=1),1,0)</f>
        <v>1</v>
      </c>
      <c r="K47" s="2">
        <f>IF(AND(COUNTA($B47:$F47=5),COUNTIF(F$2:F47,F47)=1),1,0)</f>
        <v>0</v>
      </c>
      <c r="L47" s="45" t="str">
        <f t="shared" si="0"/>
        <v>V0007_4</v>
      </c>
      <c r="M47" s="2">
        <f>IF(AND(COUNTA($B47:$F47)=5,COUNTIF(L$2:L47,L47)=1),1,0)</f>
        <v>0</v>
      </c>
      <c r="N47" s="14">
        <f t="array" ref="N47">SUMPRODUCT(--(Volunteer=$D47),--(Volunteer&lt;&gt;""),--(Arsenic_ppb&lt;&gt;""))</f>
        <v>10</v>
      </c>
      <c r="O47" s="14">
        <f t="shared" si="1"/>
        <v>2</v>
      </c>
      <c r="P47" s="36">
        <f t="array" ref="P47">IF(N47=0,"",SUM(IF(Volunteer=$D47,Arsenic_ppb))/N47)</f>
        <v>4.0999999999999996</v>
      </c>
      <c r="Q47" s="36">
        <f t="array" ref="Q47">IF(P47="","",MAX((--(Commune=$C47))*IF(Vol_mean="",0,Vol_mean)))</f>
        <v>5.833333333333333</v>
      </c>
      <c r="R47" s="36">
        <f t="array" ref="R47">SUMPRODUCT(--(District=$B47),Commune_max,(--(Commune_tag)))/SUMPRODUCT((--(District=$B47)),Commune_tag)</f>
        <v>1.9444444444444444</v>
      </c>
    </row>
    <row r="48" spans="1:18" x14ac:dyDescent="0.55000000000000004">
      <c r="A48" s="43">
        <v>47</v>
      </c>
      <c r="B48" s="43" t="s">
        <v>26</v>
      </c>
      <c r="C48" s="43" t="s">
        <v>36</v>
      </c>
      <c r="D48" s="43" t="s">
        <v>136</v>
      </c>
      <c r="E48" s="43" t="s">
        <v>140</v>
      </c>
      <c r="F48" s="41">
        <v>4</v>
      </c>
      <c r="G48" s="2">
        <f>IF(AND(COUNTA($B48:$F48=5),COUNTIF(B$2:B48,B48)=1),1,0)</f>
        <v>0</v>
      </c>
      <c r="H48" s="2">
        <f>IF(AND(COUNTA($B48:$F48=5),COUNTIF(C$2:C48,C48)=1),1,0)</f>
        <v>0</v>
      </c>
      <c r="I48" s="2">
        <f>IF(AND(COUNTA($B48:$F48=5),COUNTIF(D$2:D48,D48)=1),1,0)</f>
        <v>0</v>
      </c>
      <c r="J48" s="2">
        <f>IF(AND(COUNTA($B48:$F48=5),COUNTIF(E$2:E48,E48)=1),1,0)</f>
        <v>1</v>
      </c>
      <c r="K48" s="2">
        <f>IF(AND(COUNTA($B48:$F48=5),COUNTIF(F$2:F48,F48)=1),1,0)</f>
        <v>0</v>
      </c>
      <c r="L48" s="45" t="str">
        <f t="shared" si="0"/>
        <v>V0007_4</v>
      </c>
      <c r="M48" s="2">
        <f>IF(AND(COUNTA($B48:$F48)=5,COUNTIF(L$2:L48,L48)=1),1,0)</f>
        <v>0</v>
      </c>
      <c r="N48" s="14">
        <f t="array" ref="N48">SUMPRODUCT(--(Volunteer=$D48),--(Volunteer&lt;&gt;""),--(Arsenic_ppb&lt;&gt;""))</f>
        <v>10</v>
      </c>
      <c r="O48" s="14">
        <f t="shared" si="1"/>
        <v>2</v>
      </c>
      <c r="P48" s="36">
        <f t="array" ref="P48">IF(N48=0,"",SUM(IF(Volunteer=$D48,Arsenic_ppb))/N48)</f>
        <v>4.0999999999999996</v>
      </c>
      <c r="Q48" s="36">
        <f t="array" ref="Q48">IF(P48="","",MAX((--(Commune=$C48))*IF(Vol_mean="",0,Vol_mean)))</f>
        <v>5.833333333333333</v>
      </c>
      <c r="R48" s="36">
        <f t="array" ref="R48">SUMPRODUCT(--(District=$B48),Commune_max,(--(Commune_tag)))/SUMPRODUCT((--(District=$B48)),Commune_tag)</f>
        <v>1.9444444444444444</v>
      </c>
    </row>
    <row r="49" spans="1:18" x14ac:dyDescent="0.55000000000000004">
      <c r="A49" s="43">
        <v>48</v>
      </c>
      <c r="B49" s="43" t="s">
        <v>26</v>
      </c>
      <c r="C49" s="43" t="s">
        <v>36</v>
      </c>
      <c r="D49" s="43" t="s">
        <v>136</v>
      </c>
      <c r="E49" s="43" t="s">
        <v>141</v>
      </c>
      <c r="F49" s="41">
        <v>4</v>
      </c>
      <c r="G49" s="2">
        <f>IF(AND(COUNTA($B49:$F49=5),COUNTIF(B$2:B49,B49)=1),1,0)</f>
        <v>0</v>
      </c>
      <c r="H49" s="2">
        <f>IF(AND(COUNTA($B49:$F49=5),COUNTIF(C$2:C49,C49)=1),1,0)</f>
        <v>0</v>
      </c>
      <c r="I49" s="2">
        <f>IF(AND(COUNTA($B49:$F49=5),COUNTIF(D$2:D49,D49)=1),1,0)</f>
        <v>0</v>
      </c>
      <c r="J49" s="2">
        <f>IF(AND(COUNTA($B49:$F49=5),COUNTIF(E$2:E49,E49)=1),1,0)</f>
        <v>1</v>
      </c>
      <c r="K49" s="2">
        <f>IF(AND(COUNTA($B49:$F49=5),COUNTIF(F$2:F49,F49)=1),1,0)</f>
        <v>0</v>
      </c>
      <c r="L49" s="45" t="str">
        <f t="shared" si="0"/>
        <v>V0007_4</v>
      </c>
      <c r="M49" s="2">
        <f>IF(AND(COUNTA($B49:$F49)=5,COUNTIF(L$2:L49,L49)=1),1,0)</f>
        <v>0</v>
      </c>
      <c r="N49" s="14">
        <f t="array" ref="N49">SUMPRODUCT(--(Volunteer=$D49),--(Volunteer&lt;&gt;""),--(Arsenic_ppb&lt;&gt;""))</f>
        <v>10</v>
      </c>
      <c r="O49" s="14">
        <f t="shared" si="1"/>
        <v>2</v>
      </c>
      <c r="P49" s="36">
        <f t="array" ref="P49">IF(N49=0,"",SUM(IF(Volunteer=$D49,Arsenic_ppb))/N49)</f>
        <v>4.0999999999999996</v>
      </c>
      <c r="Q49" s="36">
        <f t="array" ref="Q49">IF(P49="","",MAX((--(Commune=$C49))*IF(Vol_mean="",0,Vol_mean)))</f>
        <v>5.833333333333333</v>
      </c>
      <c r="R49" s="36">
        <f t="array" ref="R49">SUMPRODUCT(--(District=$B49),Commune_max,(--(Commune_tag)))/SUMPRODUCT((--(District=$B49)),Commune_tag)</f>
        <v>1.9444444444444444</v>
      </c>
    </row>
    <row r="50" spans="1:18" x14ac:dyDescent="0.55000000000000004">
      <c r="A50" s="43">
        <v>49</v>
      </c>
      <c r="B50" s="43" t="s">
        <v>26</v>
      </c>
      <c r="C50" s="43" t="s">
        <v>36</v>
      </c>
      <c r="D50" s="43" t="s">
        <v>136</v>
      </c>
      <c r="E50" s="43" t="s">
        <v>142</v>
      </c>
      <c r="F50" s="41">
        <v>4</v>
      </c>
      <c r="G50" s="2">
        <f>IF(AND(COUNTA($B50:$F50=5),COUNTIF(B$2:B50,B50)=1),1,0)</f>
        <v>0</v>
      </c>
      <c r="H50" s="2">
        <f>IF(AND(COUNTA($B50:$F50=5),COUNTIF(C$2:C50,C50)=1),1,0)</f>
        <v>0</v>
      </c>
      <c r="I50" s="2">
        <f>IF(AND(COUNTA($B50:$F50=5),COUNTIF(D$2:D50,D50)=1),1,0)</f>
        <v>0</v>
      </c>
      <c r="J50" s="2">
        <f>IF(AND(COUNTA($B50:$F50=5),COUNTIF(E$2:E50,E50)=1),1,0)</f>
        <v>1</v>
      </c>
      <c r="K50" s="2">
        <f>IF(AND(COUNTA($B50:$F50=5),COUNTIF(F$2:F50,F50)=1),1,0)</f>
        <v>0</v>
      </c>
      <c r="L50" s="45" t="str">
        <f t="shared" si="0"/>
        <v>V0007_4</v>
      </c>
      <c r="M50" s="2">
        <f>IF(AND(COUNTA($B50:$F50)=5,COUNTIF(L$2:L50,L50)=1),1,0)</f>
        <v>0</v>
      </c>
      <c r="N50" s="14">
        <f t="array" ref="N50">SUMPRODUCT(--(Volunteer=$D50),--(Volunteer&lt;&gt;""),--(Arsenic_ppb&lt;&gt;""))</f>
        <v>10</v>
      </c>
      <c r="O50" s="14">
        <f t="shared" si="1"/>
        <v>2</v>
      </c>
      <c r="P50" s="36">
        <f t="array" ref="P50">IF(N50=0,"",SUM(IF(Volunteer=$D50,Arsenic_ppb))/N50)</f>
        <v>4.0999999999999996</v>
      </c>
      <c r="Q50" s="36">
        <f t="array" ref="Q50">IF(P50="","",MAX((--(Commune=$C50))*IF(Vol_mean="",0,Vol_mean)))</f>
        <v>5.833333333333333</v>
      </c>
      <c r="R50" s="36">
        <f t="array" ref="R50">SUMPRODUCT(--(District=$B50),Commune_max,(--(Commune_tag)))/SUMPRODUCT((--(District=$B50)),Commune_tag)</f>
        <v>1.9444444444444444</v>
      </c>
    </row>
    <row r="51" spans="1:18" x14ac:dyDescent="0.55000000000000004">
      <c r="A51" s="43">
        <v>50</v>
      </c>
      <c r="B51" s="43" t="s">
        <v>26</v>
      </c>
      <c r="C51" s="43" t="s">
        <v>36</v>
      </c>
      <c r="D51" s="43" t="s">
        <v>136</v>
      </c>
      <c r="E51" s="43" t="s">
        <v>143</v>
      </c>
      <c r="F51" s="41">
        <v>4</v>
      </c>
      <c r="G51" s="2">
        <f>IF(AND(COUNTA($B51:$F51=5),COUNTIF(B$2:B51,B51)=1),1,0)</f>
        <v>0</v>
      </c>
      <c r="H51" s="2">
        <f>IF(AND(COUNTA($B51:$F51=5),COUNTIF(C$2:C51,C51)=1),1,0)</f>
        <v>0</v>
      </c>
      <c r="I51" s="2">
        <f>IF(AND(COUNTA($B51:$F51=5),COUNTIF(D$2:D51,D51)=1),1,0)</f>
        <v>0</v>
      </c>
      <c r="J51" s="2">
        <f>IF(AND(COUNTA($B51:$F51=5),COUNTIF(E$2:E51,E51)=1),1,0)</f>
        <v>1</v>
      </c>
      <c r="K51" s="2">
        <f>IF(AND(COUNTA($B51:$F51=5),COUNTIF(F$2:F51,F51)=1),1,0)</f>
        <v>0</v>
      </c>
      <c r="L51" s="45" t="str">
        <f t="shared" si="0"/>
        <v>V0007_4</v>
      </c>
      <c r="M51" s="2">
        <f>IF(AND(COUNTA($B51:$F51)=5,COUNTIF(L$2:L51,L51)=1),1,0)</f>
        <v>0</v>
      </c>
      <c r="N51" s="14">
        <f t="array" ref="N51">SUMPRODUCT(--(Volunteer=$D51),--(Volunteer&lt;&gt;""),--(Arsenic_ppb&lt;&gt;""))</f>
        <v>10</v>
      </c>
      <c r="O51" s="14">
        <f t="shared" si="1"/>
        <v>2</v>
      </c>
      <c r="P51" s="36">
        <f t="array" ref="P51">IF(N51=0,"",SUM(IF(Volunteer=$D51,Arsenic_ppb))/N51)</f>
        <v>4.0999999999999996</v>
      </c>
      <c r="Q51" s="36">
        <f t="array" ref="Q51">IF(P51="","",MAX((--(Commune=$C51))*IF(Vol_mean="",0,Vol_mean)))</f>
        <v>5.833333333333333</v>
      </c>
      <c r="R51" s="36">
        <f t="array" ref="R51">SUMPRODUCT(--(District=$B51),Commune_max,(--(Commune_tag)))/SUMPRODUCT((--(District=$B51)),Commune_tag)</f>
        <v>1.9444444444444444</v>
      </c>
    </row>
    <row r="52" spans="1:18" x14ac:dyDescent="0.55000000000000004">
      <c r="A52" s="43">
        <v>51</v>
      </c>
      <c r="B52" s="43" t="s">
        <v>26</v>
      </c>
      <c r="C52" s="43" t="s">
        <v>36</v>
      </c>
      <c r="D52" s="43" t="s">
        <v>136</v>
      </c>
      <c r="E52" s="43" t="s">
        <v>144</v>
      </c>
      <c r="F52" s="41">
        <v>4</v>
      </c>
      <c r="G52" s="2">
        <f>IF(AND(COUNTA($B52:$F52=5),COUNTIF(B$2:B52,B52)=1),1,0)</f>
        <v>0</v>
      </c>
      <c r="H52" s="2">
        <f>IF(AND(COUNTA($B52:$F52=5),COUNTIF(C$2:C52,C52)=1),1,0)</f>
        <v>0</v>
      </c>
      <c r="I52" s="2">
        <f>IF(AND(COUNTA($B52:$F52=5),COUNTIF(D$2:D52,D52)=1),1,0)</f>
        <v>0</v>
      </c>
      <c r="J52" s="2">
        <f>IF(AND(COUNTA($B52:$F52=5),COUNTIF(E$2:E52,E52)=1),1,0)</f>
        <v>1</v>
      </c>
      <c r="K52" s="2">
        <f>IF(AND(COUNTA($B52:$F52=5),COUNTIF(F$2:F52,F52)=1),1,0)</f>
        <v>0</v>
      </c>
      <c r="L52" s="45" t="str">
        <f t="shared" si="0"/>
        <v>V0007_4</v>
      </c>
      <c r="M52" s="2">
        <f>IF(AND(COUNTA($B52:$F52)=5,COUNTIF(L$2:L52,L52)=1),1,0)</f>
        <v>0</v>
      </c>
      <c r="N52" s="14">
        <f t="array" ref="N52">SUMPRODUCT(--(Volunteer=$D52),--(Volunteer&lt;&gt;""),--(Arsenic_ppb&lt;&gt;""))</f>
        <v>10</v>
      </c>
      <c r="O52" s="14">
        <f t="shared" si="1"/>
        <v>2</v>
      </c>
      <c r="P52" s="36">
        <f t="array" ref="P52">IF(N52=0,"",SUM(IF(Volunteer=$D52,Arsenic_ppb))/N52)</f>
        <v>4.0999999999999996</v>
      </c>
      <c r="Q52" s="36">
        <f t="array" ref="Q52">IF(P52="","",MAX((--(Commune=$C52))*IF(Vol_mean="",0,Vol_mean)))</f>
        <v>5.833333333333333</v>
      </c>
      <c r="R52" s="36">
        <f t="array" ref="R52">SUMPRODUCT(--(District=$B52),Commune_max,(--(Commune_tag)))/SUMPRODUCT((--(District=$B52)),Commune_tag)</f>
        <v>1.9444444444444444</v>
      </c>
    </row>
    <row r="53" spans="1:18" x14ac:dyDescent="0.55000000000000004">
      <c r="A53" s="43">
        <v>52</v>
      </c>
      <c r="B53" s="43" t="s">
        <v>26</v>
      </c>
      <c r="C53" s="43" t="s">
        <v>36</v>
      </c>
      <c r="D53" s="43" t="s">
        <v>136</v>
      </c>
      <c r="E53" s="43" t="s">
        <v>145</v>
      </c>
      <c r="F53" s="41">
        <v>4</v>
      </c>
      <c r="G53" s="2">
        <f>IF(AND(COUNTA($B53:$F53=5),COUNTIF(B$2:B53,B53)=1),1,0)</f>
        <v>0</v>
      </c>
      <c r="H53" s="2">
        <f>IF(AND(COUNTA($B53:$F53=5),COUNTIF(C$2:C53,C53)=1),1,0)</f>
        <v>0</v>
      </c>
      <c r="I53" s="2">
        <f>IF(AND(COUNTA($B53:$F53=5),COUNTIF(D$2:D53,D53)=1),1,0)</f>
        <v>0</v>
      </c>
      <c r="J53" s="2">
        <f>IF(AND(COUNTA($B53:$F53=5),COUNTIF(E$2:E53,E53)=1),1,0)</f>
        <v>1</v>
      </c>
      <c r="K53" s="2">
        <f>IF(AND(COUNTA($B53:$F53=5),COUNTIF(F$2:F53,F53)=1),1,0)</f>
        <v>0</v>
      </c>
      <c r="L53" s="45" t="str">
        <f t="shared" si="0"/>
        <v>V0007_4</v>
      </c>
      <c r="M53" s="2">
        <f>IF(AND(COUNTA($B53:$F53)=5,COUNTIF(L$2:L53,L53)=1),1,0)</f>
        <v>0</v>
      </c>
      <c r="N53" s="14">
        <f t="array" ref="N53">SUMPRODUCT(--(Volunteer=$D53),--(Volunteer&lt;&gt;""),--(Arsenic_ppb&lt;&gt;""))</f>
        <v>10</v>
      </c>
      <c r="O53" s="14">
        <f t="shared" si="1"/>
        <v>2</v>
      </c>
      <c r="P53" s="36">
        <f t="array" ref="P53">IF(N53=0,"",SUM(IF(Volunteer=$D53,Arsenic_ppb))/N53)</f>
        <v>4.0999999999999996</v>
      </c>
      <c r="Q53" s="36">
        <f t="array" ref="Q53">IF(P53="","",MAX((--(Commune=$C53))*IF(Vol_mean="",0,Vol_mean)))</f>
        <v>5.833333333333333</v>
      </c>
      <c r="R53" s="36">
        <f t="array" ref="R53">SUMPRODUCT(--(District=$B53),Commune_max,(--(Commune_tag)))/SUMPRODUCT((--(District=$B53)),Commune_tag)</f>
        <v>1.9444444444444444</v>
      </c>
    </row>
    <row r="54" spans="1:18" x14ac:dyDescent="0.55000000000000004">
      <c r="A54" s="43">
        <v>53</v>
      </c>
      <c r="B54" s="43" t="s">
        <v>26</v>
      </c>
      <c r="C54" s="43" t="s">
        <v>36</v>
      </c>
      <c r="D54" s="43" t="s">
        <v>136</v>
      </c>
      <c r="E54" s="43" t="s">
        <v>146</v>
      </c>
      <c r="F54" s="41">
        <v>4</v>
      </c>
      <c r="G54" s="2">
        <f>IF(AND(COUNTA($B54:$F54=5),COUNTIF(B$2:B54,B54)=1),1,0)</f>
        <v>0</v>
      </c>
      <c r="H54" s="2">
        <f>IF(AND(COUNTA($B54:$F54=5),COUNTIF(C$2:C54,C54)=1),1,0)</f>
        <v>0</v>
      </c>
      <c r="I54" s="2">
        <f>IF(AND(COUNTA($B54:$F54=5),COUNTIF(D$2:D54,D54)=1),1,0)</f>
        <v>0</v>
      </c>
      <c r="J54" s="2">
        <f>IF(AND(COUNTA($B54:$F54=5),COUNTIF(E$2:E54,E54)=1),1,0)</f>
        <v>1</v>
      </c>
      <c r="K54" s="2">
        <f>IF(AND(COUNTA($B54:$F54=5),COUNTIF(F$2:F54,F54)=1),1,0)</f>
        <v>0</v>
      </c>
      <c r="L54" s="45" t="str">
        <f t="shared" si="0"/>
        <v>V0007_4</v>
      </c>
      <c r="M54" s="2">
        <f>IF(AND(COUNTA($B54:$F54)=5,COUNTIF(L$2:L54,L54)=1),1,0)</f>
        <v>0</v>
      </c>
      <c r="N54" s="14">
        <f t="array" ref="N54">SUMPRODUCT(--(Volunteer=$D54),--(Volunteer&lt;&gt;""),--(Arsenic_ppb&lt;&gt;""))</f>
        <v>10</v>
      </c>
      <c r="O54" s="14">
        <f t="shared" si="1"/>
        <v>2</v>
      </c>
      <c r="P54" s="36">
        <f t="array" ref="P54">IF(N54=0,"",SUM(IF(Volunteer=$D54,Arsenic_ppb))/N54)</f>
        <v>4.0999999999999996</v>
      </c>
      <c r="Q54" s="36">
        <f t="array" ref="Q54">IF(P54="","",MAX((--(Commune=$C54))*IF(Vol_mean="",0,Vol_mean)))</f>
        <v>5.833333333333333</v>
      </c>
      <c r="R54" s="36">
        <f t="array" ref="R54">SUMPRODUCT(--(District=$B54),Commune_max,(--(Commune_tag)))/SUMPRODUCT((--(District=$B54)),Commune_tag)</f>
        <v>1.9444444444444444</v>
      </c>
    </row>
    <row r="55" spans="1:18" x14ac:dyDescent="0.55000000000000004">
      <c r="A55" s="43">
        <v>54</v>
      </c>
      <c r="B55" s="43" t="s">
        <v>26</v>
      </c>
      <c r="C55" s="43" t="s">
        <v>36</v>
      </c>
      <c r="D55" s="43" t="s">
        <v>148</v>
      </c>
      <c r="E55" s="43" t="s">
        <v>149</v>
      </c>
      <c r="F55" s="41">
        <v>5</v>
      </c>
      <c r="G55" s="2">
        <f>IF(AND(COUNTA($B55:$F55=5),COUNTIF(B$2:B55,B55)=1),1,0)</f>
        <v>0</v>
      </c>
      <c r="H55" s="2">
        <f>IF(AND(COUNTA($B55:$F55=5),COUNTIF(C$2:C55,C55)=1),1,0)</f>
        <v>0</v>
      </c>
      <c r="I55" s="2">
        <f>IF(AND(COUNTA($B55:$F55=5),COUNTIF(D$2:D55,D55)=1),1,0)</f>
        <v>1</v>
      </c>
      <c r="J55" s="2">
        <f>IF(AND(COUNTA($B55:$F55=5),COUNTIF(E$2:E55,E55)=1),1,0)</f>
        <v>1</v>
      </c>
      <c r="K55" s="2">
        <f>IF(AND(COUNTA($B55:$F55=5),COUNTIF(F$2:F55,F55)=1),1,0)</f>
        <v>0</v>
      </c>
      <c r="L55" s="45" t="str">
        <f t="shared" si="0"/>
        <v>V0008_5</v>
      </c>
      <c r="M55" s="2">
        <f>IF(AND(COUNTA($B55:$F55)=5,COUNTIF(L$2:L55,L55)=1),1,0)</f>
        <v>1</v>
      </c>
      <c r="N55" s="14">
        <f t="array" ref="N55">SUMPRODUCT(--(Volunteer=$D55),--(Volunteer&lt;&gt;""),--(Arsenic_ppb&lt;&gt;""))</f>
        <v>6</v>
      </c>
      <c r="O55" s="14">
        <f t="shared" si="1"/>
        <v>2</v>
      </c>
      <c r="P55" s="36">
        <f t="array" ref="P55">IF(N55=0,"",SUM(IF(Volunteer=$D55,Arsenic_ppb))/N55)</f>
        <v>5.5</v>
      </c>
      <c r="Q55" s="36">
        <f t="array" ref="Q55">IF(P55="","",MAX((--(Commune=$C55))*IF(Vol_mean="",0,Vol_mean)))</f>
        <v>5.833333333333333</v>
      </c>
      <c r="R55" s="36">
        <f t="array" ref="R55">SUMPRODUCT(--(District=$B55),Commune_max,(--(Commune_tag)))/SUMPRODUCT((--(District=$B55)),Commune_tag)</f>
        <v>1.9444444444444444</v>
      </c>
    </row>
    <row r="56" spans="1:18" x14ac:dyDescent="0.55000000000000004">
      <c r="A56" s="43">
        <v>55</v>
      </c>
      <c r="B56" s="43" t="s">
        <v>26</v>
      </c>
      <c r="C56" s="43" t="s">
        <v>36</v>
      </c>
      <c r="D56" s="43" t="s">
        <v>148</v>
      </c>
      <c r="E56" s="43" t="s">
        <v>150</v>
      </c>
      <c r="F56" s="41">
        <v>6</v>
      </c>
      <c r="G56" s="2">
        <f>IF(AND(COUNTA($B56:$F56=5),COUNTIF(B$2:B56,B56)=1),1,0)</f>
        <v>0</v>
      </c>
      <c r="H56" s="2">
        <f>IF(AND(COUNTA($B56:$F56=5),COUNTIF(C$2:C56,C56)=1),1,0)</f>
        <v>0</v>
      </c>
      <c r="I56" s="2">
        <f>IF(AND(COUNTA($B56:$F56=5),COUNTIF(D$2:D56,D56)=1),1,0)</f>
        <v>0</v>
      </c>
      <c r="J56" s="2">
        <f>IF(AND(COUNTA($B56:$F56=5),COUNTIF(E$2:E56,E56)=1),1,0)</f>
        <v>1</v>
      </c>
      <c r="K56" s="2">
        <f>IF(AND(COUNTA($B56:$F56=5),COUNTIF(F$2:F56,F56)=1),1,0)</f>
        <v>0</v>
      </c>
      <c r="L56" s="45" t="str">
        <f t="shared" si="0"/>
        <v>V0008_6</v>
      </c>
      <c r="M56" s="2">
        <f>IF(AND(COUNTA($B56:$F56)=5,COUNTIF(L$2:L56,L56)=1),1,0)</f>
        <v>1</v>
      </c>
      <c r="N56" s="14">
        <f t="array" ref="N56">SUMPRODUCT(--(Volunteer=$D56),--(Volunteer&lt;&gt;""),--(Arsenic_ppb&lt;&gt;""))</f>
        <v>6</v>
      </c>
      <c r="O56" s="14">
        <f t="shared" si="1"/>
        <v>2</v>
      </c>
      <c r="P56" s="36">
        <f t="array" ref="P56">IF(N56=0,"",SUM(IF(Volunteer=$D56,Arsenic_ppb))/N56)</f>
        <v>5.5</v>
      </c>
      <c r="Q56" s="36">
        <f t="array" ref="Q56">IF(P56="","",MAX((--(Commune=$C56))*IF(Vol_mean="",0,Vol_mean)))</f>
        <v>5.833333333333333</v>
      </c>
      <c r="R56" s="36">
        <f t="array" ref="R56">SUMPRODUCT(--(District=$B56),Commune_max,(--(Commune_tag)))/SUMPRODUCT((--(District=$B56)),Commune_tag)</f>
        <v>1.9444444444444444</v>
      </c>
    </row>
    <row r="57" spans="1:18" x14ac:dyDescent="0.55000000000000004">
      <c r="A57" s="43">
        <v>56</v>
      </c>
      <c r="B57" s="43" t="s">
        <v>26</v>
      </c>
      <c r="C57" s="43" t="s">
        <v>36</v>
      </c>
      <c r="D57" s="43" t="s">
        <v>148</v>
      </c>
      <c r="E57" s="43" t="s">
        <v>151</v>
      </c>
      <c r="F57" s="41">
        <v>5</v>
      </c>
      <c r="G57" s="2">
        <f>IF(AND(COUNTA($B57:$F57=5),COUNTIF(B$2:B57,B57)=1),1,0)</f>
        <v>0</v>
      </c>
      <c r="H57" s="2">
        <f>IF(AND(COUNTA($B57:$F57=5),COUNTIF(C$2:C57,C57)=1),1,0)</f>
        <v>0</v>
      </c>
      <c r="I57" s="2">
        <f>IF(AND(COUNTA($B57:$F57=5),COUNTIF(D$2:D57,D57)=1),1,0)</f>
        <v>0</v>
      </c>
      <c r="J57" s="2">
        <f>IF(AND(COUNTA($B57:$F57=5),COUNTIF(E$2:E57,E57)=1),1,0)</f>
        <v>1</v>
      </c>
      <c r="K57" s="2">
        <f>IF(AND(COUNTA($B57:$F57=5),COUNTIF(F$2:F57,F57)=1),1,0)</f>
        <v>0</v>
      </c>
      <c r="L57" s="45" t="str">
        <f t="shared" si="0"/>
        <v>V0008_5</v>
      </c>
      <c r="M57" s="2">
        <f>IF(AND(COUNTA($B57:$F57)=5,COUNTIF(L$2:L57,L57)=1),1,0)</f>
        <v>0</v>
      </c>
      <c r="N57" s="14">
        <f t="array" ref="N57">SUMPRODUCT(--(Volunteer=$D57),--(Volunteer&lt;&gt;""),--(Arsenic_ppb&lt;&gt;""))</f>
        <v>6</v>
      </c>
      <c r="O57" s="14">
        <f t="shared" si="1"/>
        <v>2</v>
      </c>
      <c r="P57" s="36">
        <f t="array" ref="P57">IF(N57=0,"",SUM(IF(Volunteer=$D57,Arsenic_ppb))/N57)</f>
        <v>5.5</v>
      </c>
      <c r="Q57" s="36">
        <f t="array" ref="Q57">IF(P57="","",MAX((--(Commune=$C57))*IF(Vol_mean="",0,Vol_mean)))</f>
        <v>5.833333333333333</v>
      </c>
      <c r="R57" s="36">
        <f t="array" ref="R57">SUMPRODUCT(--(District=$B57),Commune_max,(--(Commune_tag)))/SUMPRODUCT((--(District=$B57)),Commune_tag)</f>
        <v>1.9444444444444444</v>
      </c>
    </row>
    <row r="58" spans="1:18" x14ac:dyDescent="0.55000000000000004">
      <c r="A58" s="43">
        <v>57</v>
      </c>
      <c r="B58" s="43" t="s">
        <v>26</v>
      </c>
      <c r="C58" s="43" t="s">
        <v>36</v>
      </c>
      <c r="D58" s="43" t="s">
        <v>148</v>
      </c>
      <c r="E58" s="43" t="s">
        <v>152</v>
      </c>
      <c r="F58" s="41">
        <v>5</v>
      </c>
      <c r="G58" s="2">
        <f>IF(AND(COUNTA($B58:$F58=5),COUNTIF(B$2:B58,B58)=1),1,0)</f>
        <v>0</v>
      </c>
      <c r="H58" s="2">
        <f>IF(AND(COUNTA($B58:$F58=5),COUNTIF(C$2:C58,C58)=1),1,0)</f>
        <v>0</v>
      </c>
      <c r="I58" s="2">
        <f>IF(AND(COUNTA($B58:$F58=5),COUNTIF(D$2:D58,D58)=1),1,0)</f>
        <v>0</v>
      </c>
      <c r="J58" s="2">
        <f>IF(AND(COUNTA($B58:$F58=5),COUNTIF(E$2:E58,E58)=1),1,0)</f>
        <v>1</v>
      </c>
      <c r="K58" s="2">
        <f>IF(AND(COUNTA($B58:$F58=5),COUNTIF(F$2:F58,F58)=1),1,0)</f>
        <v>0</v>
      </c>
      <c r="L58" s="45" t="str">
        <f t="shared" si="0"/>
        <v>V0008_5</v>
      </c>
      <c r="M58" s="2">
        <f>IF(AND(COUNTA($B58:$F58)=5,COUNTIF(L$2:L58,L58)=1),1,0)</f>
        <v>0</v>
      </c>
      <c r="N58" s="14">
        <f t="array" ref="N58">SUMPRODUCT(--(Volunteer=$D58),--(Volunteer&lt;&gt;""),--(Arsenic_ppb&lt;&gt;""))</f>
        <v>6</v>
      </c>
      <c r="O58" s="14">
        <f t="shared" si="1"/>
        <v>2</v>
      </c>
      <c r="P58" s="36">
        <f t="array" ref="P58">IF(N58=0,"",SUM(IF(Volunteer=$D58,Arsenic_ppb))/N58)</f>
        <v>5.5</v>
      </c>
      <c r="Q58" s="36">
        <f t="array" ref="Q58">IF(P58="","",MAX((--(Commune=$C58))*IF(Vol_mean="",0,Vol_mean)))</f>
        <v>5.833333333333333</v>
      </c>
      <c r="R58" s="36">
        <f t="array" ref="R58">SUMPRODUCT(--(District=$B58),Commune_max,(--(Commune_tag)))/SUMPRODUCT((--(District=$B58)),Commune_tag)</f>
        <v>1.9444444444444444</v>
      </c>
    </row>
    <row r="59" spans="1:18" x14ac:dyDescent="0.55000000000000004">
      <c r="A59" s="43">
        <v>58</v>
      </c>
      <c r="B59" s="43" t="s">
        <v>26</v>
      </c>
      <c r="C59" s="43" t="s">
        <v>36</v>
      </c>
      <c r="D59" s="43" t="s">
        <v>148</v>
      </c>
      <c r="E59" s="43" t="s">
        <v>153</v>
      </c>
      <c r="F59" s="41">
        <v>6</v>
      </c>
      <c r="G59" s="2">
        <f>IF(AND(COUNTA($B59:$F59=5),COUNTIF(B$2:B59,B59)=1),1,0)</f>
        <v>0</v>
      </c>
      <c r="H59" s="2">
        <f>IF(AND(COUNTA($B59:$F59=5),COUNTIF(C$2:C59,C59)=1),1,0)</f>
        <v>0</v>
      </c>
      <c r="I59" s="2">
        <f>IF(AND(COUNTA($B59:$F59=5),COUNTIF(D$2:D59,D59)=1),1,0)</f>
        <v>0</v>
      </c>
      <c r="J59" s="2">
        <f>IF(AND(COUNTA($B59:$F59=5),COUNTIF(E$2:E59,E59)=1),1,0)</f>
        <v>1</v>
      </c>
      <c r="K59" s="2">
        <f>IF(AND(COUNTA($B59:$F59=5),COUNTIF(F$2:F59,F59)=1),1,0)</f>
        <v>0</v>
      </c>
      <c r="L59" s="45" t="str">
        <f t="shared" si="0"/>
        <v>V0008_6</v>
      </c>
      <c r="M59" s="2">
        <f>IF(AND(COUNTA($B59:$F59)=5,COUNTIF(L$2:L59,L59)=1),1,0)</f>
        <v>0</v>
      </c>
      <c r="N59" s="14">
        <f t="array" ref="N59">SUMPRODUCT(--(Volunteer=$D59),--(Volunteer&lt;&gt;""),--(Arsenic_ppb&lt;&gt;""))</f>
        <v>6</v>
      </c>
      <c r="O59" s="14">
        <f t="shared" si="1"/>
        <v>2</v>
      </c>
      <c r="P59" s="36">
        <f t="array" ref="P59">IF(N59=0,"",SUM(IF(Volunteer=$D59,Arsenic_ppb))/N59)</f>
        <v>5.5</v>
      </c>
      <c r="Q59" s="36">
        <f t="array" ref="Q59">IF(P59="","",MAX((--(Commune=$C59))*IF(Vol_mean="",0,Vol_mean)))</f>
        <v>5.833333333333333</v>
      </c>
      <c r="R59" s="36">
        <f t="array" ref="R59">SUMPRODUCT(--(District=$B59),Commune_max,(--(Commune_tag)))/SUMPRODUCT((--(District=$B59)),Commune_tag)</f>
        <v>1.9444444444444444</v>
      </c>
    </row>
    <row r="60" spans="1:18" x14ac:dyDescent="0.55000000000000004">
      <c r="A60" s="43">
        <v>59</v>
      </c>
      <c r="B60" s="43" t="s">
        <v>26</v>
      </c>
      <c r="C60" s="43" t="s">
        <v>36</v>
      </c>
      <c r="D60" s="43" t="s">
        <v>148</v>
      </c>
      <c r="E60" s="43" t="s">
        <v>154</v>
      </c>
      <c r="F60" s="41">
        <v>6</v>
      </c>
      <c r="G60" s="2">
        <f>IF(AND(COUNTA($B60:$F60=5),COUNTIF(B$2:B60,B60)=1),1,0)</f>
        <v>0</v>
      </c>
      <c r="H60" s="2">
        <f>IF(AND(COUNTA($B60:$F60=5),COUNTIF(C$2:C60,C60)=1),1,0)</f>
        <v>0</v>
      </c>
      <c r="I60" s="2">
        <f>IF(AND(COUNTA($B60:$F60=5),COUNTIF(D$2:D60,D60)=1),1,0)</f>
        <v>0</v>
      </c>
      <c r="J60" s="2">
        <f>IF(AND(COUNTA($B60:$F60=5),COUNTIF(E$2:E60,E60)=1),1,0)</f>
        <v>1</v>
      </c>
      <c r="K60" s="2">
        <f>IF(AND(COUNTA($B60:$F60=5),COUNTIF(F$2:F60,F60)=1),1,0)</f>
        <v>0</v>
      </c>
      <c r="L60" s="45" t="str">
        <f t="shared" si="0"/>
        <v>V0008_6</v>
      </c>
      <c r="M60" s="2">
        <f>IF(AND(COUNTA($B60:$F60)=5,COUNTIF(L$2:L60,L60)=1),1,0)</f>
        <v>0</v>
      </c>
      <c r="N60" s="14">
        <f t="array" ref="N60">SUMPRODUCT(--(Volunteer=$D60),--(Volunteer&lt;&gt;""),--(Arsenic_ppb&lt;&gt;""))</f>
        <v>6</v>
      </c>
      <c r="O60" s="14">
        <f t="shared" si="1"/>
        <v>2</v>
      </c>
      <c r="P60" s="36">
        <f t="array" ref="P60">IF(N60=0,"",SUM(IF(Volunteer=$D60,Arsenic_ppb))/N60)</f>
        <v>5.5</v>
      </c>
      <c r="Q60" s="36">
        <f t="array" ref="Q60">IF(P60="","",MAX((--(Commune=$C60))*IF(Vol_mean="",0,Vol_mean)))</f>
        <v>5.833333333333333</v>
      </c>
      <c r="R60" s="36">
        <f t="array" ref="R60">SUMPRODUCT(--(District=$B60),Commune_max,(--(Commune_tag)))/SUMPRODUCT((--(District=$B60)),Commune_tag)</f>
        <v>1.9444444444444444</v>
      </c>
    </row>
    <row r="61" spans="1:18" x14ac:dyDescent="0.55000000000000004">
      <c r="A61" s="43">
        <v>60</v>
      </c>
      <c r="B61" s="43" t="s">
        <v>26</v>
      </c>
      <c r="C61" s="43" t="s">
        <v>36</v>
      </c>
      <c r="D61" s="43" t="s">
        <v>155</v>
      </c>
      <c r="E61" s="43" t="s">
        <v>156</v>
      </c>
      <c r="F61" s="41">
        <v>4</v>
      </c>
      <c r="G61" s="2">
        <f>IF(AND(COUNTA($B61:$F61=5),COUNTIF(B$2:B61,B61)=1),1,0)</f>
        <v>0</v>
      </c>
      <c r="H61" s="2">
        <f>IF(AND(COUNTA($B61:$F61=5),COUNTIF(C$2:C61,C61)=1),1,0)</f>
        <v>0</v>
      </c>
      <c r="I61" s="2">
        <f>IF(AND(COUNTA($B61:$F61=5),COUNTIF(D$2:D61,D61)=1),1,0)</f>
        <v>1</v>
      </c>
      <c r="J61" s="2">
        <f>IF(AND(COUNTA($B61:$F61=5),COUNTIF(E$2:E61,E61)=1),1,0)</f>
        <v>1</v>
      </c>
      <c r="K61" s="2">
        <f>IF(AND(COUNTA($B61:$F61=5),COUNTIF(F$2:F61,F61)=1),1,0)</f>
        <v>0</v>
      </c>
      <c r="L61" s="45" t="str">
        <f t="shared" si="0"/>
        <v>V0009_4</v>
      </c>
      <c r="M61" s="2">
        <f>IF(AND(COUNTA($B61:$F61)=5,COUNTIF(L$2:L61,L61)=1),1,0)</f>
        <v>1</v>
      </c>
      <c r="N61" s="14">
        <f t="array" ref="N61">SUMPRODUCT(--(Volunteer=$D61),--(Volunteer&lt;&gt;""),--(Arsenic_ppb&lt;&gt;""))</f>
        <v>7</v>
      </c>
      <c r="O61" s="14">
        <f t="shared" si="1"/>
        <v>3</v>
      </c>
      <c r="P61" s="36">
        <f t="array" ref="P61">IF(N61=0,"",SUM(IF(Volunteer=$D61,Arsenic_ppb))/N61)</f>
        <v>3.8571428571428572</v>
      </c>
      <c r="Q61" s="36">
        <f t="array" ref="Q61">IF(P61="","",MAX((--(Commune=$C61))*IF(Vol_mean="",0,Vol_mean)))</f>
        <v>5.833333333333333</v>
      </c>
      <c r="R61" s="36">
        <f t="array" ref="R61">SUMPRODUCT(--(District=$B61),Commune_max,(--(Commune_tag)))/SUMPRODUCT((--(District=$B61)),Commune_tag)</f>
        <v>1.9444444444444444</v>
      </c>
    </row>
    <row r="62" spans="1:18" x14ac:dyDescent="0.55000000000000004">
      <c r="A62" s="43">
        <v>61</v>
      </c>
      <c r="B62" s="43" t="s">
        <v>26</v>
      </c>
      <c r="C62" s="43" t="s">
        <v>36</v>
      </c>
      <c r="D62" s="43" t="s">
        <v>155</v>
      </c>
      <c r="E62" s="43" t="s">
        <v>157</v>
      </c>
      <c r="F62" s="41">
        <v>4</v>
      </c>
      <c r="G62" s="2">
        <f>IF(AND(COUNTA($B62:$F62=5),COUNTIF(B$2:B62,B62)=1),1,0)</f>
        <v>0</v>
      </c>
      <c r="H62" s="2">
        <f>IF(AND(COUNTA($B62:$F62=5),COUNTIF(C$2:C62,C62)=1),1,0)</f>
        <v>0</v>
      </c>
      <c r="I62" s="2">
        <f>IF(AND(COUNTA($B62:$F62=5),COUNTIF(D$2:D62,D62)=1),1,0)</f>
        <v>0</v>
      </c>
      <c r="J62" s="2">
        <f>IF(AND(COUNTA($B62:$F62=5),COUNTIF(E$2:E62,E62)=1),1,0)</f>
        <v>1</v>
      </c>
      <c r="K62" s="2">
        <f>IF(AND(COUNTA($B62:$F62=5),COUNTIF(F$2:F62,F62)=1),1,0)</f>
        <v>0</v>
      </c>
      <c r="L62" s="45" t="str">
        <f t="shared" si="0"/>
        <v>V0009_4</v>
      </c>
      <c r="M62" s="2">
        <f>IF(AND(COUNTA($B62:$F62)=5,COUNTIF(L$2:L62,L62)=1),1,0)</f>
        <v>0</v>
      </c>
      <c r="N62" s="14">
        <f t="array" ref="N62">SUMPRODUCT(--(Volunteer=$D62),--(Volunteer&lt;&gt;""),--(Arsenic_ppb&lt;&gt;""))</f>
        <v>7</v>
      </c>
      <c r="O62" s="14">
        <f t="shared" si="1"/>
        <v>3</v>
      </c>
      <c r="P62" s="36">
        <f t="array" ref="P62">IF(N62=0,"",SUM(IF(Volunteer=$D62,Arsenic_ppb))/N62)</f>
        <v>3.8571428571428572</v>
      </c>
      <c r="Q62" s="36">
        <f t="array" ref="Q62">IF(P62="","",MAX((--(Commune=$C62))*IF(Vol_mean="",0,Vol_mean)))</f>
        <v>5.833333333333333</v>
      </c>
      <c r="R62" s="36">
        <f t="array" ref="R62">SUMPRODUCT(--(District=$B62),Commune_max,(--(Commune_tag)))/SUMPRODUCT((--(District=$B62)),Commune_tag)</f>
        <v>1.9444444444444444</v>
      </c>
    </row>
    <row r="63" spans="1:18" x14ac:dyDescent="0.55000000000000004">
      <c r="A63" s="43">
        <v>62</v>
      </c>
      <c r="B63" s="43" t="s">
        <v>26</v>
      </c>
      <c r="C63" s="43" t="s">
        <v>36</v>
      </c>
      <c r="D63" s="43" t="s">
        <v>155</v>
      </c>
      <c r="E63" s="43" t="s">
        <v>158</v>
      </c>
      <c r="F63" s="41">
        <v>3</v>
      </c>
      <c r="G63" s="2">
        <f>IF(AND(COUNTA($B63:$F63=5),COUNTIF(B$2:B63,B63)=1),1,0)</f>
        <v>0</v>
      </c>
      <c r="H63" s="2">
        <f>IF(AND(COUNTA($B63:$F63=5),COUNTIF(C$2:C63,C63)=1),1,0)</f>
        <v>0</v>
      </c>
      <c r="I63" s="2">
        <f>IF(AND(COUNTA($B63:$F63=5),COUNTIF(D$2:D63,D63)=1),1,0)</f>
        <v>0</v>
      </c>
      <c r="J63" s="2">
        <f>IF(AND(COUNTA($B63:$F63=5),COUNTIF(E$2:E63,E63)=1),1,0)</f>
        <v>1</v>
      </c>
      <c r="K63" s="2">
        <f>IF(AND(COUNTA($B63:$F63=5),COUNTIF(F$2:F63,F63)=1),1,0)</f>
        <v>1</v>
      </c>
      <c r="L63" s="45" t="str">
        <f t="shared" si="0"/>
        <v>V0009_3</v>
      </c>
      <c r="M63" s="2">
        <f>IF(AND(COUNTA($B63:$F63)=5,COUNTIF(L$2:L63,L63)=1),1,0)</f>
        <v>1</v>
      </c>
      <c r="N63" s="14">
        <f t="array" ref="N63">SUMPRODUCT(--(Volunteer=$D63),--(Volunteer&lt;&gt;""),--(Arsenic_ppb&lt;&gt;""))</f>
        <v>7</v>
      </c>
      <c r="O63" s="14">
        <f t="shared" si="1"/>
        <v>3</v>
      </c>
      <c r="P63" s="36">
        <f t="array" ref="P63">IF(N63=0,"",SUM(IF(Volunteer=$D63,Arsenic_ppb))/N63)</f>
        <v>3.8571428571428572</v>
      </c>
      <c r="Q63" s="36">
        <f t="array" ref="Q63">IF(P63="","",MAX((--(Commune=$C63))*IF(Vol_mean="",0,Vol_mean)))</f>
        <v>5.833333333333333</v>
      </c>
      <c r="R63" s="36">
        <f t="array" ref="R63">SUMPRODUCT(--(District=$B63),Commune_max,(--(Commune_tag)))/SUMPRODUCT((--(District=$B63)),Commune_tag)</f>
        <v>1.9444444444444444</v>
      </c>
    </row>
    <row r="64" spans="1:18" x14ac:dyDescent="0.55000000000000004">
      <c r="A64" s="43">
        <v>63</v>
      </c>
      <c r="B64" s="43" t="s">
        <v>26</v>
      </c>
      <c r="C64" s="43" t="s">
        <v>36</v>
      </c>
      <c r="D64" s="43" t="s">
        <v>155</v>
      </c>
      <c r="E64" s="43" t="s">
        <v>159</v>
      </c>
      <c r="F64" s="41">
        <v>3</v>
      </c>
      <c r="G64" s="2">
        <f>IF(AND(COUNTA($B64:$F64=5),COUNTIF(B$2:B64,B64)=1),1,0)</f>
        <v>0</v>
      </c>
      <c r="H64" s="2">
        <f>IF(AND(COUNTA($B64:$F64=5),COUNTIF(C$2:C64,C64)=1),1,0)</f>
        <v>0</v>
      </c>
      <c r="I64" s="2">
        <f>IF(AND(COUNTA($B64:$F64=5),COUNTIF(D$2:D64,D64)=1),1,0)</f>
        <v>0</v>
      </c>
      <c r="J64" s="2">
        <f>IF(AND(COUNTA($B64:$F64=5),COUNTIF(E$2:E64,E64)=1),1,0)</f>
        <v>1</v>
      </c>
      <c r="K64" s="2">
        <f>IF(AND(COUNTA($B64:$F64=5),COUNTIF(F$2:F64,F64)=1),1,0)</f>
        <v>0</v>
      </c>
      <c r="L64" s="45" t="str">
        <f t="shared" si="0"/>
        <v>V0009_3</v>
      </c>
      <c r="M64" s="2">
        <f>IF(AND(COUNTA($B64:$F64)=5,COUNTIF(L$2:L64,L64)=1),1,0)</f>
        <v>0</v>
      </c>
      <c r="N64" s="14">
        <f t="array" ref="N64">SUMPRODUCT(--(Volunteer=$D64),--(Volunteer&lt;&gt;""),--(Arsenic_ppb&lt;&gt;""))</f>
        <v>7</v>
      </c>
      <c r="O64" s="14">
        <f t="shared" si="1"/>
        <v>3</v>
      </c>
      <c r="P64" s="36">
        <f t="array" ref="P64">IF(N64=0,"",SUM(IF(Volunteer=$D64,Arsenic_ppb))/N64)</f>
        <v>3.8571428571428572</v>
      </c>
      <c r="Q64" s="36">
        <f t="array" ref="Q64">IF(P64="","",MAX((--(Commune=$C64))*IF(Vol_mean="",0,Vol_mean)))</f>
        <v>5.833333333333333</v>
      </c>
      <c r="R64" s="36">
        <f t="array" ref="R64">SUMPRODUCT(--(District=$B64),Commune_max,(--(Commune_tag)))/SUMPRODUCT((--(District=$B64)),Commune_tag)</f>
        <v>1.9444444444444444</v>
      </c>
    </row>
    <row r="65" spans="1:18" x14ac:dyDescent="0.55000000000000004">
      <c r="A65" s="43">
        <v>64</v>
      </c>
      <c r="B65" s="43" t="s">
        <v>26</v>
      </c>
      <c r="C65" s="43" t="s">
        <v>36</v>
      </c>
      <c r="D65" s="43" t="s">
        <v>155</v>
      </c>
      <c r="E65" s="43" t="s">
        <v>160</v>
      </c>
      <c r="F65" s="41">
        <v>5</v>
      </c>
      <c r="G65" s="2">
        <f>IF(AND(COUNTA($B65:$F65=5),COUNTIF(B$2:B65,B65)=1),1,0)</f>
        <v>0</v>
      </c>
      <c r="H65" s="2">
        <f>IF(AND(COUNTA($B65:$F65=5),COUNTIF(C$2:C65,C65)=1),1,0)</f>
        <v>0</v>
      </c>
      <c r="I65" s="2">
        <f>IF(AND(COUNTA($B65:$F65=5),COUNTIF(D$2:D65,D65)=1),1,0)</f>
        <v>0</v>
      </c>
      <c r="J65" s="2">
        <f>IF(AND(COUNTA($B65:$F65=5),COUNTIF(E$2:E65,E65)=1),1,0)</f>
        <v>1</v>
      </c>
      <c r="K65" s="2">
        <f>IF(AND(COUNTA($B65:$F65=5),COUNTIF(F$2:F65,F65)=1),1,0)</f>
        <v>0</v>
      </c>
      <c r="L65" s="45" t="str">
        <f t="shared" si="0"/>
        <v>V0009_5</v>
      </c>
      <c r="M65" s="2">
        <f>IF(AND(COUNTA($B65:$F65)=5,COUNTIF(L$2:L65,L65)=1),1,0)</f>
        <v>1</v>
      </c>
      <c r="N65" s="14">
        <f t="array" ref="N65">SUMPRODUCT(--(Volunteer=$D65),--(Volunteer&lt;&gt;""),--(Arsenic_ppb&lt;&gt;""))</f>
        <v>7</v>
      </c>
      <c r="O65" s="14">
        <f t="shared" si="1"/>
        <v>3</v>
      </c>
      <c r="P65" s="36">
        <f t="array" ref="P65">IF(N65=0,"",SUM(IF(Volunteer=$D65,Arsenic_ppb))/N65)</f>
        <v>3.8571428571428572</v>
      </c>
      <c r="Q65" s="36">
        <f t="array" ref="Q65">IF(P65="","",MAX((--(Commune=$C65))*IF(Vol_mean="",0,Vol_mean)))</f>
        <v>5.833333333333333</v>
      </c>
      <c r="R65" s="36">
        <f t="array" ref="R65">SUMPRODUCT(--(District=$B65),Commune_max,(--(Commune_tag)))/SUMPRODUCT((--(District=$B65)),Commune_tag)</f>
        <v>1.9444444444444444</v>
      </c>
    </row>
    <row r="66" spans="1:18" x14ac:dyDescent="0.55000000000000004">
      <c r="A66" s="43">
        <v>65</v>
      </c>
      <c r="B66" s="43" t="s">
        <v>26</v>
      </c>
      <c r="C66" s="43" t="s">
        <v>36</v>
      </c>
      <c r="D66" s="43" t="s">
        <v>155</v>
      </c>
      <c r="E66" s="43" t="s">
        <v>161</v>
      </c>
      <c r="F66" s="41">
        <v>4</v>
      </c>
      <c r="G66" s="2">
        <f>IF(AND(COUNTA($B66:$F66=5),COUNTIF(B$2:B66,B66)=1),1,0)</f>
        <v>0</v>
      </c>
      <c r="H66" s="2">
        <f>IF(AND(COUNTA($B66:$F66=5),COUNTIF(C$2:C66,C66)=1),1,0)</f>
        <v>0</v>
      </c>
      <c r="I66" s="2">
        <f>IF(AND(COUNTA($B66:$F66=5),COUNTIF(D$2:D66,D66)=1),1,0)</f>
        <v>0</v>
      </c>
      <c r="J66" s="2">
        <f>IF(AND(COUNTA($B66:$F66=5),COUNTIF(E$2:E66,E66)=1),1,0)</f>
        <v>1</v>
      </c>
      <c r="K66" s="2">
        <f>IF(AND(COUNTA($B66:$F66=5),COUNTIF(F$2:F66,F66)=1),1,0)</f>
        <v>0</v>
      </c>
      <c r="L66" s="45" t="str">
        <f t="shared" ref="L66:L129" si="2">CONCATENATE(D66,"_",F66)</f>
        <v>V0009_4</v>
      </c>
      <c r="M66" s="2">
        <f>IF(AND(COUNTA($B66:$F66)=5,COUNTIF(L$2:L66,L66)=1),1,0)</f>
        <v>0</v>
      </c>
      <c r="N66" s="14">
        <f t="array" ref="N66">SUMPRODUCT(--(Volunteer=$D66),--(Volunteer&lt;&gt;""),--(Arsenic_ppb&lt;&gt;""))</f>
        <v>7</v>
      </c>
      <c r="O66" s="14">
        <f t="shared" ref="O66:O129" si="3">SUMPRODUCT(--(Volunteer=$D66),Vol_Indic_Tag)</f>
        <v>3</v>
      </c>
      <c r="P66" s="36">
        <f t="array" ref="P66">IF(N66=0,"",SUM(IF(Volunteer=$D66,Arsenic_ppb))/N66)</f>
        <v>3.8571428571428572</v>
      </c>
      <c r="Q66" s="36">
        <f t="array" ref="Q66">IF(P66="","",MAX((--(Commune=$C66))*IF(Vol_mean="",0,Vol_mean)))</f>
        <v>5.833333333333333</v>
      </c>
      <c r="R66" s="36">
        <f t="array" ref="R66">SUMPRODUCT(--(District=$B66),Commune_max,(--(Commune_tag)))/SUMPRODUCT((--(District=$B66)),Commune_tag)</f>
        <v>1.9444444444444444</v>
      </c>
    </row>
    <row r="67" spans="1:18" x14ac:dyDescent="0.55000000000000004">
      <c r="A67" s="43">
        <v>66</v>
      </c>
      <c r="B67" s="43" t="s">
        <v>26</v>
      </c>
      <c r="C67" s="43" t="s">
        <v>36</v>
      </c>
      <c r="D67" s="43" t="s">
        <v>155</v>
      </c>
      <c r="E67" s="43" t="s">
        <v>162</v>
      </c>
      <c r="F67" s="41">
        <v>4</v>
      </c>
      <c r="G67" s="2">
        <f>IF(AND(COUNTA($B67:$F67=5),COUNTIF(B$2:B67,B67)=1),1,0)</f>
        <v>0</v>
      </c>
      <c r="H67" s="2">
        <f>IF(AND(COUNTA($B67:$F67=5),COUNTIF(C$2:C67,C67)=1),1,0)</f>
        <v>0</v>
      </c>
      <c r="I67" s="2">
        <f>IF(AND(COUNTA($B67:$F67=5),COUNTIF(D$2:D67,D67)=1),1,0)</f>
        <v>0</v>
      </c>
      <c r="J67" s="2">
        <f>IF(AND(COUNTA($B67:$F67=5),COUNTIF(E$2:E67,E67)=1),1,0)</f>
        <v>1</v>
      </c>
      <c r="K67" s="2">
        <f>IF(AND(COUNTA($B67:$F67=5),COUNTIF(F$2:F67,F67)=1),1,0)</f>
        <v>0</v>
      </c>
      <c r="L67" s="45" t="str">
        <f t="shared" si="2"/>
        <v>V0009_4</v>
      </c>
      <c r="M67" s="2">
        <f>IF(AND(COUNTA($B67:$F67)=5,COUNTIF(L$2:L67,L67)=1),1,0)</f>
        <v>0</v>
      </c>
      <c r="N67" s="14">
        <f t="array" ref="N67">SUMPRODUCT(--(Volunteer=$D67),--(Volunteer&lt;&gt;""),--(Arsenic_ppb&lt;&gt;""))</f>
        <v>7</v>
      </c>
      <c r="O67" s="14">
        <f t="shared" si="3"/>
        <v>3</v>
      </c>
      <c r="P67" s="36">
        <f t="array" ref="P67">IF(N67=0,"",SUM(IF(Volunteer=$D67,Arsenic_ppb))/N67)</f>
        <v>3.8571428571428572</v>
      </c>
      <c r="Q67" s="36">
        <f t="array" ref="Q67">IF(P67="","",MAX((--(Commune=$C67))*IF(Vol_mean="",0,Vol_mean)))</f>
        <v>5.833333333333333</v>
      </c>
      <c r="R67" s="36">
        <f t="array" ref="R67">SUMPRODUCT(--(District=$B67),Commune_max,(--(Commune_tag)))/SUMPRODUCT((--(District=$B67)),Commune_tag)</f>
        <v>1.9444444444444444</v>
      </c>
    </row>
    <row r="68" spans="1:18" x14ac:dyDescent="0.55000000000000004">
      <c r="A68" s="43">
        <v>67</v>
      </c>
      <c r="B68" s="43" t="s">
        <v>26</v>
      </c>
      <c r="C68" s="43" t="s">
        <v>36</v>
      </c>
      <c r="D68" s="43" t="s">
        <v>163</v>
      </c>
      <c r="E68" s="43" t="s">
        <v>164</v>
      </c>
      <c r="F68" s="41">
        <v>5</v>
      </c>
      <c r="G68" s="2">
        <f>IF(AND(COUNTA($B68:$F68=5),COUNTIF(B$2:B68,B68)=1),1,0)</f>
        <v>0</v>
      </c>
      <c r="H68" s="2">
        <f>IF(AND(COUNTA($B68:$F68=5),COUNTIF(C$2:C68,C68)=1),1,0)</f>
        <v>0</v>
      </c>
      <c r="I68" s="2">
        <f>IF(AND(COUNTA($B68:$F68=5),COUNTIF(D$2:D68,D68)=1),1,0)</f>
        <v>1</v>
      </c>
      <c r="J68" s="2">
        <f>IF(AND(COUNTA($B68:$F68=5),COUNTIF(E$2:E68,E68)=1),1,0)</f>
        <v>1</v>
      </c>
      <c r="K68" s="2">
        <f>IF(AND(COUNTA($B68:$F68=5),COUNTIF(F$2:F68,F68)=1),1,0)</f>
        <v>0</v>
      </c>
      <c r="L68" s="45" t="str">
        <f t="shared" si="2"/>
        <v>V0010_5</v>
      </c>
      <c r="M68" s="2">
        <f>IF(AND(COUNTA($B68:$F68)=5,COUNTIF(L$2:L68,L68)=1),1,0)</f>
        <v>1</v>
      </c>
      <c r="N68" s="14">
        <f t="array" ref="N68">SUMPRODUCT(--(Volunteer=$D68),--(Volunteer&lt;&gt;""),--(Arsenic_ppb&lt;&gt;""))</f>
        <v>9</v>
      </c>
      <c r="O68" s="14">
        <f t="shared" si="3"/>
        <v>3</v>
      </c>
      <c r="P68" s="36">
        <f t="array" ref="P68">IF(N68=0,"",SUM(IF(Volunteer=$D68,Arsenic_ppb))/N68)</f>
        <v>5</v>
      </c>
      <c r="Q68" s="36">
        <f t="array" ref="Q68">IF(P68="","",MAX((--(Commune=$C68))*IF(Vol_mean="",0,Vol_mean)))</f>
        <v>5.833333333333333</v>
      </c>
      <c r="R68" s="36">
        <f t="array" ref="R68">SUMPRODUCT(--(District=$B68),Commune_max,(--(Commune_tag)))/SUMPRODUCT((--(District=$B68)),Commune_tag)</f>
        <v>1.9444444444444444</v>
      </c>
    </row>
    <row r="69" spans="1:18" x14ac:dyDescent="0.55000000000000004">
      <c r="A69" s="43">
        <v>68</v>
      </c>
      <c r="B69" s="43" t="s">
        <v>26</v>
      </c>
      <c r="C69" s="43" t="s">
        <v>36</v>
      </c>
      <c r="D69" s="43" t="s">
        <v>163</v>
      </c>
      <c r="E69" s="43" t="s">
        <v>165</v>
      </c>
      <c r="F69" s="41">
        <v>6</v>
      </c>
      <c r="G69" s="2">
        <f>IF(AND(COUNTA($B69:$F69=5),COUNTIF(B$2:B69,B69)=1),1,0)</f>
        <v>0</v>
      </c>
      <c r="H69" s="2">
        <f>IF(AND(COUNTA($B69:$F69=5),COUNTIF(C$2:C69,C69)=1),1,0)</f>
        <v>0</v>
      </c>
      <c r="I69" s="2">
        <f>IF(AND(COUNTA($B69:$F69=5),COUNTIF(D$2:D69,D69)=1),1,0)</f>
        <v>0</v>
      </c>
      <c r="J69" s="2">
        <f>IF(AND(COUNTA($B69:$F69=5),COUNTIF(E$2:E69,E69)=1),1,0)</f>
        <v>1</v>
      </c>
      <c r="K69" s="2">
        <f>IF(AND(COUNTA($B69:$F69=5),COUNTIF(F$2:F69,F69)=1),1,0)</f>
        <v>0</v>
      </c>
      <c r="L69" s="45" t="str">
        <f t="shared" si="2"/>
        <v>V0010_6</v>
      </c>
      <c r="M69" s="2">
        <f>IF(AND(COUNTA($B69:$F69)=5,COUNTIF(L$2:L69,L69)=1),1,0)</f>
        <v>1</v>
      </c>
      <c r="N69" s="14">
        <f t="array" ref="N69">SUMPRODUCT(--(Volunteer=$D69),--(Volunteer&lt;&gt;""),--(Arsenic_ppb&lt;&gt;""))</f>
        <v>9</v>
      </c>
      <c r="O69" s="14">
        <f t="shared" si="3"/>
        <v>3</v>
      </c>
      <c r="P69" s="36">
        <f t="array" ref="P69">IF(N69=0,"",SUM(IF(Volunteer=$D69,Arsenic_ppb))/N69)</f>
        <v>5</v>
      </c>
      <c r="Q69" s="36">
        <f t="array" ref="Q69">IF(P69="","",MAX((--(Commune=$C69))*IF(Vol_mean="",0,Vol_mean)))</f>
        <v>5.833333333333333</v>
      </c>
      <c r="R69" s="36">
        <f t="array" ref="R69">SUMPRODUCT(--(District=$B69),Commune_max,(--(Commune_tag)))/SUMPRODUCT((--(District=$B69)),Commune_tag)</f>
        <v>1.9444444444444444</v>
      </c>
    </row>
    <row r="70" spans="1:18" x14ac:dyDescent="0.55000000000000004">
      <c r="A70" s="43">
        <v>69</v>
      </c>
      <c r="B70" s="43" t="s">
        <v>26</v>
      </c>
      <c r="C70" s="43" t="s">
        <v>36</v>
      </c>
      <c r="D70" s="43" t="s">
        <v>163</v>
      </c>
      <c r="E70" s="43" t="s">
        <v>166</v>
      </c>
      <c r="F70" s="41">
        <v>5</v>
      </c>
      <c r="G70" s="2">
        <f>IF(AND(COUNTA($B70:$F70=5),COUNTIF(B$2:B70,B70)=1),1,0)</f>
        <v>0</v>
      </c>
      <c r="H70" s="2">
        <f>IF(AND(COUNTA($B70:$F70=5),COUNTIF(C$2:C70,C70)=1),1,0)</f>
        <v>0</v>
      </c>
      <c r="I70" s="2">
        <f>IF(AND(COUNTA($B70:$F70=5),COUNTIF(D$2:D70,D70)=1),1,0)</f>
        <v>0</v>
      </c>
      <c r="J70" s="2">
        <f>IF(AND(COUNTA($B70:$F70=5),COUNTIF(E$2:E70,E70)=1),1,0)</f>
        <v>1</v>
      </c>
      <c r="K70" s="2">
        <f>IF(AND(COUNTA($B70:$F70=5),COUNTIF(F$2:F70,F70)=1),1,0)</f>
        <v>0</v>
      </c>
      <c r="L70" s="45" t="str">
        <f t="shared" si="2"/>
        <v>V0010_5</v>
      </c>
      <c r="M70" s="2">
        <f>IF(AND(COUNTA($B70:$F70)=5,COUNTIF(L$2:L70,L70)=1),1,0)</f>
        <v>0</v>
      </c>
      <c r="N70" s="14">
        <f t="array" ref="N70">SUMPRODUCT(--(Volunteer=$D70),--(Volunteer&lt;&gt;""),--(Arsenic_ppb&lt;&gt;""))</f>
        <v>9</v>
      </c>
      <c r="O70" s="14">
        <f t="shared" si="3"/>
        <v>3</v>
      </c>
      <c r="P70" s="36">
        <f t="array" ref="P70">IF(N70=0,"",SUM(IF(Volunteer=$D70,Arsenic_ppb))/N70)</f>
        <v>5</v>
      </c>
      <c r="Q70" s="36">
        <f t="array" ref="Q70">IF(P70="","",MAX((--(Commune=$C70))*IF(Vol_mean="",0,Vol_mean)))</f>
        <v>5.833333333333333</v>
      </c>
      <c r="R70" s="36">
        <f t="array" ref="R70">SUMPRODUCT(--(District=$B70),Commune_max,(--(Commune_tag)))/SUMPRODUCT((--(District=$B70)),Commune_tag)</f>
        <v>1.9444444444444444</v>
      </c>
    </row>
    <row r="71" spans="1:18" x14ac:dyDescent="0.55000000000000004">
      <c r="A71" s="43">
        <v>70</v>
      </c>
      <c r="B71" s="43" t="s">
        <v>26</v>
      </c>
      <c r="C71" s="43" t="s">
        <v>36</v>
      </c>
      <c r="D71" s="43" t="s">
        <v>163</v>
      </c>
      <c r="E71" s="43" t="s">
        <v>167</v>
      </c>
      <c r="F71" s="41">
        <v>5</v>
      </c>
      <c r="G71" s="2">
        <f>IF(AND(COUNTA($B71:$F71=5),COUNTIF(B$2:B71,B71)=1),1,0)</f>
        <v>0</v>
      </c>
      <c r="H71" s="2">
        <f>IF(AND(COUNTA($B71:$F71=5),COUNTIF(C$2:C71,C71)=1),1,0)</f>
        <v>0</v>
      </c>
      <c r="I71" s="2">
        <f>IF(AND(COUNTA($B71:$F71=5),COUNTIF(D$2:D71,D71)=1),1,0)</f>
        <v>0</v>
      </c>
      <c r="J71" s="2">
        <f>IF(AND(COUNTA($B71:$F71=5),COUNTIF(E$2:E71,E71)=1),1,0)</f>
        <v>1</v>
      </c>
      <c r="K71" s="2">
        <f>IF(AND(COUNTA($B71:$F71=5),COUNTIF(F$2:F71,F71)=1),1,0)</f>
        <v>0</v>
      </c>
      <c r="L71" s="45" t="str">
        <f t="shared" si="2"/>
        <v>V0010_5</v>
      </c>
      <c r="M71" s="2">
        <f>IF(AND(COUNTA($B71:$F71)=5,COUNTIF(L$2:L71,L71)=1),1,0)</f>
        <v>0</v>
      </c>
      <c r="N71" s="14">
        <f t="array" ref="N71">SUMPRODUCT(--(Volunteer=$D71),--(Volunteer&lt;&gt;""),--(Arsenic_ppb&lt;&gt;""))</f>
        <v>9</v>
      </c>
      <c r="O71" s="14">
        <f t="shared" si="3"/>
        <v>3</v>
      </c>
      <c r="P71" s="36">
        <f t="array" ref="P71">IF(N71=0,"",SUM(IF(Volunteer=$D71,Arsenic_ppb))/N71)</f>
        <v>5</v>
      </c>
      <c r="Q71" s="36">
        <f t="array" ref="Q71">IF(P71="","",MAX((--(Commune=$C71))*IF(Vol_mean="",0,Vol_mean)))</f>
        <v>5.833333333333333</v>
      </c>
      <c r="R71" s="36">
        <f t="array" ref="R71">SUMPRODUCT(--(District=$B71),Commune_max,(--(Commune_tag)))/SUMPRODUCT((--(District=$B71)),Commune_tag)</f>
        <v>1.9444444444444444</v>
      </c>
    </row>
    <row r="72" spans="1:18" x14ac:dyDescent="0.55000000000000004">
      <c r="A72" s="43">
        <v>71</v>
      </c>
      <c r="B72" s="43" t="s">
        <v>26</v>
      </c>
      <c r="C72" s="43" t="s">
        <v>36</v>
      </c>
      <c r="D72" s="43" t="s">
        <v>163</v>
      </c>
      <c r="E72" s="43" t="s">
        <v>168</v>
      </c>
      <c r="F72" s="41">
        <v>5</v>
      </c>
      <c r="G72" s="2">
        <f>IF(AND(COUNTA($B72:$F72=5),COUNTIF(B$2:B72,B72)=1),1,0)</f>
        <v>0</v>
      </c>
      <c r="H72" s="2">
        <f>IF(AND(COUNTA($B72:$F72=5),COUNTIF(C$2:C72,C72)=1),1,0)</f>
        <v>0</v>
      </c>
      <c r="I72" s="2">
        <f>IF(AND(COUNTA($B72:$F72=5),COUNTIF(D$2:D72,D72)=1),1,0)</f>
        <v>0</v>
      </c>
      <c r="J72" s="2">
        <f>IF(AND(COUNTA($B72:$F72=5),COUNTIF(E$2:E72,E72)=1),1,0)</f>
        <v>1</v>
      </c>
      <c r="K72" s="2">
        <f>IF(AND(COUNTA($B72:$F72=5),COUNTIF(F$2:F72,F72)=1),1,0)</f>
        <v>0</v>
      </c>
      <c r="L72" s="45" t="str">
        <f t="shared" si="2"/>
        <v>V0010_5</v>
      </c>
      <c r="M72" s="2">
        <f>IF(AND(COUNTA($B72:$F72)=5,COUNTIF(L$2:L72,L72)=1),1,0)</f>
        <v>0</v>
      </c>
      <c r="N72" s="14">
        <f t="array" ref="N72">SUMPRODUCT(--(Volunteer=$D72),--(Volunteer&lt;&gt;""),--(Arsenic_ppb&lt;&gt;""))</f>
        <v>9</v>
      </c>
      <c r="O72" s="14">
        <f t="shared" si="3"/>
        <v>3</v>
      </c>
      <c r="P72" s="36">
        <f t="array" ref="P72">IF(N72=0,"",SUM(IF(Volunteer=$D72,Arsenic_ppb))/N72)</f>
        <v>5</v>
      </c>
      <c r="Q72" s="36">
        <f t="array" ref="Q72">IF(P72="","",MAX((--(Commune=$C72))*IF(Vol_mean="",0,Vol_mean)))</f>
        <v>5.833333333333333</v>
      </c>
      <c r="R72" s="36">
        <f t="array" ref="R72">SUMPRODUCT(--(District=$B72),Commune_max,(--(Commune_tag)))/SUMPRODUCT((--(District=$B72)),Commune_tag)</f>
        <v>1.9444444444444444</v>
      </c>
    </row>
    <row r="73" spans="1:18" x14ac:dyDescent="0.55000000000000004">
      <c r="A73" s="43">
        <v>72</v>
      </c>
      <c r="B73" s="43" t="s">
        <v>26</v>
      </c>
      <c r="C73" s="43" t="s">
        <v>36</v>
      </c>
      <c r="D73" s="43" t="s">
        <v>163</v>
      </c>
      <c r="E73" s="43" t="s">
        <v>169</v>
      </c>
      <c r="F73" s="41">
        <v>5</v>
      </c>
      <c r="G73" s="2">
        <f>IF(AND(COUNTA($B73:$F73=5),COUNTIF(B$2:B73,B73)=1),1,0)</f>
        <v>0</v>
      </c>
      <c r="H73" s="2">
        <f>IF(AND(COUNTA($B73:$F73=5),COUNTIF(C$2:C73,C73)=1),1,0)</f>
        <v>0</v>
      </c>
      <c r="I73" s="2">
        <f>IF(AND(COUNTA($B73:$F73=5),COUNTIF(D$2:D73,D73)=1),1,0)</f>
        <v>0</v>
      </c>
      <c r="J73" s="2">
        <f>IF(AND(COUNTA($B73:$F73=5),COUNTIF(E$2:E73,E73)=1),1,0)</f>
        <v>1</v>
      </c>
      <c r="K73" s="2">
        <f>IF(AND(COUNTA($B73:$F73=5),COUNTIF(F$2:F73,F73)=1),1,0)</f>
        <v>0</v>
      </c>
      <c r="L73" s="45" t="str">
        <f t="shared" si="2"/>
        <v>V0010_5</v>
      </c>
      <c r="M73" s="2">
        <f>IF(AND(COUNTA($B73:$F73)=5,COUNTIF(L$2:L73,L73)=1),1,0)</f>
        <v>0</v>
      </c>
      <c r="N73" s="14">
        <f t="array" ref="N73">SUMPRODUCT(--(Volunteer=$D73),--(Volunteer&lt;&gt;""),--(Arsenic_ppb&lt;&gt;""))</f>
        <v>9</v>
      </c>
      <c r="O73" s="14">
        <f t="shared" si="3"/>
        <v>3</v>
      </c>
      <c r="P73" s="36">
        <f t="array" ref="P73">IF(N73=0,"",SUM(IF(Volunteer=$D73,Arsenic_ppb))/N73)</f>
        <v>5</v>
      </c>
      <c r="Q73" s="36">
        <f t="array" ref="Q73">IF(P73="","",MAX((--(Commune=$C73))*IF(Vol_mean="",0,Vol_mean)))</f>
        <v>5.833333333333333</v>
      </c>
      <c r="R73" s="36">
        <f t="array" ref="R73">SUMPRODUCT(--(District=$B73),Commune_max,(--(Commune_tag)))/SUMPRODUCT((--(District=$B73)),Commune_tag)</f>
        <v>1.9444444444444444</v>
      </c>
    </row>
    <row r="74" spans="1:18" x14ac:dyDescent="0.55000000000000004">
      <c r="A74" s="43">
        <v>73</v>
      </c>
      <c r="B74" s="43" t="s">
        <v>26</v>
      </c>
      <c r="C74" s="43" t="s">
        <v>36</v>
      </c>
      <c r="D74" s="43" t="s">
        <v>163</v>
      </c>
      <c r="E74" s="43" t="s">
        <v>170</v>
      </c>
      <c r="F74" s="41">
        <v>5</v>
      </c>
      <c r="G74" s="2">
        <f>IF(AND(COUNTA($B74:$F74=5),COUNTIF(B$2:B74,B74)=1),1,0)</f>
        <v>0</v>
      </c>
      <c r="H74" s="2">
        <f>IF(AND(COUNTA($B74:$F74=5),COUNTIF(C$2:C74,C74)=1),1,0)</f>
        <v>0</v>
      </c>
      <c r="I74" s="2">
        <f>IF(AND(COUNTA($B74:$F74=5),COUNTIF(D$2:D74,D74)=1),1,0)</f>
        <v>0</v>
      </c>
      <c r="J74" s="2">
        <f>IF(AND(COUNTA($B74:$F74=5),COUNTIF(E$2:E74,E74)=1),1,0)</f>
        <v>1</v>
      </c>
      <c r="K74" s="2">
        <f>IF(AND(COUNTA($B74:$F74=5),COUNTIF(F$2:F74,F74)=1),1,0)</f>
        <v>0</v>
      </c>
      <c r="L74" s="45" t="str">
        <f t="shared" si="2"/>
        <v>V0010_5</v>
      </c>
      <c r="M74" s="2">
        <f>IF(AND(COUNTA($B74:$F74)=5,COUNTIF(L$2:L74,L74)=1),1,0)</f>
        <v>0</v>
      </c>
      <c r="N74" s="14">
        <f t="array" ref="N74">SUMPRODUCT(--(Volunteer=$D74),--(Volunteer&lt;&gt;""),--(Arsenic_ppb&lt;&gt;""))</f>
        <v>9</v>
      </c>
      <c r="O74" s="14">
        <f t="shared" si="3"/>
        <v>3</v>
      </c>
      <c r="P74" s="36">
        <f t="array" ref="P74">IF(N74=0,"",SUM(IF(Volunteer=$D74,Arsenic_ppb))/N74)</f>
        <v>5</v>
      </c>
      <c r="Q74" s="36">
        <f t="array" ref="Q74">IF(P74="","",MAX((--(Commune=$C74))*IF(Vol_mean="",0,Vol_mean)))</f>
        <v>5.833333333333333</v>
      </c>
      <c r="R74" s="36">
        <f t="array" ref="R74">SUMPRODUCT(--(District=$B74),Commune_max,(--(Commune_tag)))/SUMPRODUCT((--(District=$B74)),Commune_tag)</f>
        <v>1.9444444444444444</v>
      </c>
    </row>
    <row r="75" spans="1:18" x14ac:dyDescent="0.55000000000000004">
      <c r="A75" s="43">
        <v>74</v>
      </c>
      <c r="B75" s="43" t="s">
        <v>26</v>
      </c>
      <c r="C75" s="43" t="s">
        <v>36</v>
      </c>
      <c r="D75" s="43" t="s">
        <v>163</v>
      </c>
      <c r="E75" s="43" t="s">
        <v>171</v>
      </c>
      <c r="F75" s="41">
        <v>4</v>
      </c>
      <c r="G75" s="2">
        <f>IF(AND(COUNTA($B75:$F75=5),COUNTIF(B$2:B75,B75)=1),1,0)</f>
        <v>0</v>
      </c>
      <c r="H75" s="2">
        <f>IF(AND(COUNTA($B75:$F75=5),COUNTIF(C$2:C75,C75)=1),1,0)</f>
        <v>0</v>
      </c>
      <c r="I75" s="2">
        <f>IF(AND(COUNTA($B75:$F75=5),COUNTIF(D$2:D75,D75)=1),1,0)</f>
        <v>0</v>
      </c>
      <c r="J75" s="2">
        <f>IF(AND(COUNTA($B75:$F75=5),COUNTIF(E$2:E75,E75)=1),1,0)</f>
        <v>1</v>
      </c>
      <c r="K75" s="2">
        <f>IF(AND(COUNTA($B75:$F75=5),COUNTIF(F$2:F75,F75)=1),1,0)</f>
        <v>0</v>
      </c>
      <c r="L75" s="45" t="str">
        <f t="shared" si="2"/>
        <v>V0010_4</v>
      </c>
      <c r="M75" s="2">
        <f>IF(AND(COUNTA($B75:$F75)=5,COUNTIF(L$2:L75,L75)=1),1,0)</f>
        <v>1</v>
      </c>
      <c r="N75" s="14">
        <f t="array" ref="N75">SUMPRODUCT(--(Volunteer=$D75),--(Volunteer&lt;&gt;""),--(Arsenic_ppb&lt;&gt;""))</f>
        <v>9</v>
      </c>
      <c r="O75" s="14">
        <f t="shared" si="3"/>
        <v>3</v>
      </c>
      <c r="P75" s="36">
        <f t="array" ref="P75">IF(N75=0,"",SUM(IF(Volunteer=$D75,Arsenic_ppb))/N75)</f>
        <v>5</v>
      </c>
      <c r="Q75" s="36">
        <f t="array" ref="Q75">IF(P75="","",MAX((--(Commune=$C75))*IF(Vol_mean="",0,Vol_mean)))</f>
        <v>5.833333333333333</v>
      </c>
      <c r="R75" s="36">
        <f t="array" ref="R75">SUMPRODUCT(--(District=$B75),Commune_max,(--(Commune_tag)))/SUMPRODUCT((--(District=$B75)),Commune_tag)</f>
        <v>1.9444444444444444</v>
      </c>
    </row>
    <row r="76" spans="1:18" x14ac:dyDescent="0.55000000000000004">
      <c r="A76" s="43">
        <v>75</v>
      </c>
      <c r="B76" s="43" t="s">
        <v>26</v>
      </c>
      <c r="C76" s="43" t="s">
        <v>36</v>
      </c>
      <c r="D76" s="43" t="s">
        <v>163</v>
      </c>
      <c r="E76" s="43" t="s">
        <v>172</v>
      </c>
      <c r="F76" s="41">
        <v>5</v>
      </c>
      <c r="G76" s="2">
        <f>IF(AND(COUNTA($B76:$F76=5),COUNTIF(B$2:B76,B76)=1),1,0)</f>
        <v>0</v>
      </c>
      <c r="H76" s="2">
        <f>IF(AND(COUNTA($B76:$F76=5),COUNTIF(C$2:C76,C76)=1),1,0)</f>
        <v>0</v>
      </c>
      <c r="I76" s="2">
        <f>IF(AND(COUNTA($B76:$F76=5),COUNTIF(D$2:D76,D76)=1),1,0)</f>
        <v>0</v>
      </c>
      <c r="J76" s="2">
        <f>IF(AND(COUNTA($B76:$F76=5),COUNTIF(E$2:E76,E76)=1),1,0)</f>
        <v>1</v>
      </c>
      <c r="K76" s="2">
        <f>IF(AND(COUNTA($B76:$F76=5),COUNTIF(F$2:F76,F76)=1),1,0)</f>
        <v>0</v>
      </c>
      <c r="L76" s="45" t="str">
        <f t="shared" si="2"/>
        <v>V0010_5</v>
      </c>
      <c r="M76" s="2">
        <f>IF(AND(COUNTA($B76:$F76)=5,COUNTIF(L$2:L76,L76)=1),1,0)</f>
        <v>0</v>
      </c>
      <c r="N76" s="14">
        <f t="array" ref="N76">SUMPRODUCT(--(Volunteer=$D76),--(Volunteer&lt;&gt;""),--(Arsenic_ppb&lt;&gt;""))</f>
        <v>9</v>
      </c>
      <c r="O76" s="14">
        <f t="shared" si="3"/>
        <v>3</v>
      </c>
      <c r="P76" s="36">
        <f t="array" ref="P76">IF(N76=0,"",SUM(IF(Volunteer=$D76,Arsenic_ppb))/N76)</f>
        <v>5</v>
      </c>
      <c r="Q76" s="36">
        <f t="array" ref="Q76">IF(P76="","",MAX((--(Commune=$C76))*IF(Vol_mean="",0,Vol_mean)))</f>
        <v>5.833333333333333</v>
      </c>
      <c r="R76" s="36">
        <f t="array" ref="R76">SUMPRODUCT(--(District=$B76),Commune_max,(--(Commune_tag)))/SUMPRODUCT((--(District=$B76)),Commune_tag)</f>
        <v>1.9444444444444444</v>
      </c>
    </row>
    <row r="77" spans="1:18" x14ac:dyDescent="0.55000000000000004">
      <c r="A77" s="43">
        <v>76</v>
      </c>
      <c r="B77" s="43" t="s">
        <v>26</v>
      </c>
      <c r="C77" s="43" t="s">
        <v>100</v>
      </c>
      <c r="D77" s="43" t="s">
        <v>173</v>
      </c>
      <c r="E77" s="43" t="s">
        <v>174</v>
      </c>
      <c r="G77" s="2">
        <f>IF(AND(COUNTA($B77:$F77=5),COUNTIF(B$2:B77,B77)=1),1,0)</f>
        <v>0</v>
      </c>
      <c r="H77" s="2">
        <f>IF(AND(COUNTA($B77:$F77=5),COUNTIF(C$2:C77,C77)=1),1,0)</f>
        <v>1</v>
      </c>
      <c r="I77" s="2">
        <f>IF(AND(COUNTA($B77:$F77=5),COUNTIF(D$2:D77,D77)=1),1,0)</f>
        <v>1</v>
      </c>
      <c r="J77" s="2">
        <f>IF(AND(COUNTA($B77:$F77=5),COUNTIF(E$2:E77,E77)=1),1,0)</f>
        <v>1</v>
      </c>
      <c r="K77" s="2">
        <f>IF(AND(COUNTA($B77:$F77=5),COUNTIF(F$2:F77,F77)=1),1,0)</f>
        <v>0</v>
      </c>
      <c r="L77" s="45" t="str">
        <f t="shared" si="2"/>
        <v>V0011_</v>
      </c>
      <c r="M77" s="2">
        <f>IF(AND(COUNTA($B77:$F77)=5,COUNTIF(L$2:L77,L77)=1),1,0)</f>
        <v>0</v>
      </c>
      <c r="N77" s="14">
        <f t="array" ref="N77">SUMPRODUCT(--(Volunteer=$D77),--(Volunteer&lt;&gt;""),--(Arsenic_ppb&lt;&gt;""))</f>
        <v>0</v>
      </c>
      <c r="O77" s="14">
        <f t="shared" si="3"/>
        <v>0</v>
      </c>
      <c r="P77" s="36" t="str">
        <f t="array" ref="P77">IF(N77=0,"",SUM(IF(Volunteer=$D77,Arsenic_ppb))/N77)</f>
        <v/>
      </c>
      <c r="Q77" s="36" t="str">
        <f t="array" ref="Q77">IF(P77="","",MAX((--(Commune=$C77))*IF(Vol_mean="",0,Vol_mean)))</f>
        <v/>
      </c>
      <c r="R77" s="36">
        <f t="array" ref="R77">SUMPRODUCT(--(District=$B77),Commune_max,(--(Commune_tag)))/SUMPRODUCT((--(District=$B77)),Commune_tag)</f>
        <v>1.9444444444444444</v>
      </c>
    </row>
    <row r="78" spans="1:18" x14ac:dyDescent="0.55000000000000004">
      <c r="A78" s="43">
        <v>77</v>
      </c>
      <c r="B78" s="43" t="s">
        <v>26</v>
      </c>
      <c r="C78" s="43" t="s">
        <v>100</v>
      </c>
      <c r="D78" s="43" t="s">
        <v>173</v>
      </c>
      <c r="E78" s="43" t="s">
        <v>175</v>
      </c>
      <c r="G78" s="2">
        <f>IF(AND(COUNTA($B78:$F78=5),COUNTIF(B$2:B78,B78)=1),1,0)</f>
        <v>0</v>
      </c>
      <c r="H78" s="2">
        <f>IF(AND(COUNTA($B78:$F78=5),COUNTIF(C$2:C78,C78)=1),1,0)</f>
        <v>0</v>
      </c>
      <c r="I78" s="2">
        <f>IF(AND(COUNTA($B78:$F78=5),COUNTIF(D$2:D78,D78)=1),1,0)</f>
        <v>0</v>
      </c>
      <c r="J78" s="2">
        <f>IF(AND(COUNTA($B78:$F78=5),COUNTIF(E$2:E78,E78)=1),1,0)</f>
        <v>1</v>
      </c>
      <c r="K78" s="2">
        <f>IF(AND(COUNTA($B78:$F78=5),COUNTIF(F$2:F78,F78)=1),1,0)</f>
        <v>0</v>
      </c>
      <c r="L78" s="45" t="str">
        <f t="shared" si="2"/>
        <v>V0011_</v>
      </c>
      <c r="M78" s="2">
        <f>IF(AND(COUNTA($B78:$F78)=5,COUNTIF(L$2:L78,L78)=1),1,0)</f>
        <v>0</v>
      </c>
      <c r="N78" s="14">
        <f t="array" ref="N78">SUMPRODUCT(--(Volunteer=$D78),--(Volunteer&lt;&gt;""),--(Arsenic_ppb&lt;&gt;""))</f>
        <v>0</v>
      </c>
      <c r="O78" s="14">
        <f t="shared" si="3"/>
        <v>0</v>
      </c>
      <c r="P78" s="36" t="str">
        <f t="array" ref="P78">IF(N78=0,"",SUM(IF(Volunteer=$D78,Arsenic_ppb))/N78)</f>
        <v/>
      </c>
      <c r="Q78" s="36" t="str">
        <f t="array" ref="Q78">IF(P78="","",MAX((--(Commune=$C78))*IF(Vol_mean="",0,Vol_mean)))</f>
        <v/>
      </c>
      <c r="R78" s="36">
        <f t="array" ref="R78">SUMPRODUCT(--(District=$B78),Commune_max,(--(Commune_tag)))/SUMPRODUCT((--(District=$B78)),Commune_tag)</f>
        <v>1.9444444444444444</v>
      </c>
    </row>
    <row r="79" spans="1:18" x14ac:dyDescent="0.55000000000000004">
      <c r="A79" s="43">
        <v>78</v>
      </c>
      <c r="B79" s="43" t="s">
        <v>26</v>
      </c>
      <c r="C79" s="43" t="s">
        <v>100</v>
      </c>
      <c r="D79" s="43" t="s">
        <v>173</v>
      </c>
      <c r="E79" s="43" t="s">
        <v>176</v>
      </c>
      <c r="G79" s="2">
        <f>IF(AND(COUNTA($B79:$F79=5),COUNTIF(B$2:B79,B79)=1),1,0)</f>
        <v>0</v>
      </c>
      <c r="H79" s="2">
        <f>IF(AND(COUNTA($B79:$F79=5),COUNTIF(C$2:C79,C79)=1),1,0)</f>
        <v>0</v>
      </c>
      <c r="I79" s="2">
        <f>IF(AND(COUNTA($B79:$F79=5),COUNTIF(D$2:D79,D79)=1),1,0)</f>
        <v>0</v>
      </c>
      <c r="J79" s="2">
        <f>IF(AND(COUNTA($B79:$F79=5),COUNTIF(E$2:E79,E79)=1),1,0)</f>
        <v>1</v>
      </c>
      <c r="K79" s="2">
        <f>IF(AND(COUNTA($B79:$F79=5),COUNTIF(F$2:F79,F79)=1),1,0)</f>
        <v>0</v>
      </c>
      <c r="L79" s="45" t="str">
        <f t="shared" si="2"/>
        <v>V0011_</v>
      </c>
      <c r="M79" s="2">
        <f>IF(AND(COUNTA($B79:$F79)=5,COUNTIF(L$2:L79,L79)=1),1,0)</f>
        <v>0</v>
      </c>
      <c r="N79" s="14">
        <f t="array" ref="N79">SUMPRODUCT(--(Volunteer=$D79),--(Volunteer&lt;&gt;""),--(Arsenic_ppb&lt;&gt;""))</f>
        <v>0</v>
      </c>
      <c r="O79" s="14">
        <f t="shared" si="3"/>
        <v>0</v>
      </c>
      <c r="P79" s="36" t="str">
        <f t="array" ref="P79">IF(N79=0,"",SUM(IF(Volunteer=$D79,Arsenic_ppb))/N79)</f>
        <v/>
      </c>
      <c r="Q79" s="36" t="str">
        <f t="array" ref="Q79">IF(P79="","",MAX((--(Commune=$C79))*IF(Vol_mean="",0,Vol_mean)))</f>
        <v/>
      </c>
      <c r="R79" s="36">
        <f t="array" ref="R79">SUMPRODUCT(--(District=$B79),Commune_max,(--(Commune_tag)))/SUMPRODUCT((--(District=$B79)),Commune_tag)</f>
        <v>1.9444444444444444</v>
      </c>
    </row>
    <row r="80" spans="1:18" x14ac:dyDescent="0.55000000000000004">
      <c r="A80" s="43">
        <v>79</v>
      </c>
      <c r="B80" s="43" t="s">
        <v>26</v>
      </c>
      <c r="C80" s="43" t="s">
        <v>100</v>
      </c>
      <c r="D80" s="43" t="s">
        <v>173</v>
      </c>
      <c r="E80" s="43" t="s">
        <v>177</v>
      </c>
      <c r="G80" s="2">
        <f>IF(AND(COUNTA($B80:$F80=5),COUNTIF(B$2:B80,B80)=1),1,0)</f>
        <v>0</v>
      </c>
      <c r="H80" s="2">
        <f>IF(AND(COUNTA($B80:$F80=5),COUNTIF(C$2:C80,C80)=1),1,0)</f>
        <v>0</v>
      </c>
      <c r="I80" s="2">
        <f>IF(AND(COUNTA($B80:$F80=5),COUNTIF(D$2:D80,D80)=1),1,0)</f>
        <v>0</v>
      </c>
      <c r="J80" s="2">
        <f>IF(AND(COUNTA($B80:$F80=5),COUNTIF(E$2:E80,E80)=1),1,0)</f>
        <v>1</v>
      </c>
      <c r="K80" s="2">
        <f>IF(AND(COUNTA($B80:$F80=5),COUNTIF(F$2:F80,F80)=1),1,0)</f>
        <v>0</v>
      </c>
      <c r="L80" s="45" t="str">
        <f t="shared" si="2"/>
        <v>V0011_</v>
      </c>
      <c r="M80" s="2">
        <f>IF(AND(COUNTA($B80:$F80)=5,COUNTIF(L$2:L80,L80)=1),1,0)</f>
        <v>0</v>
      </c>
      <c r="N80" s="14">
        <f t="array" ref="N80">SUMPRODUCT(--(Volunteer=$D80),--(Volunteer&lt;&gt;""),--(Arsenic_ppb&lt;&gt;""))</f>
        <v>0</v>
      </c>
      <c r="O80" s="14">
        <f t="shared" si="3"/>
        <v>0</v>
      </c>
      <c r="P80" s="36" t="str">
        <f t="array" ref="P80">IF(N80=0,"",SUM(IF(Volunteer=$D80,Arsenic_ppb))/N80)</f>
        <v/>
      </c>
      <c r="Q80" s="36" t="str">
        <f t="array" ref="Q80">IF(P80="","",MAX((--(Commune=$C80))*IF(Vol_mean="",0,Vol_mean)))</f>
        <v/>
      </c>
      <c r="R80" s="36">
        <f t="array" ref="R80">SUMPRODUCT(--(District=$B80),Commune_max,(--(Commune_tag)))/SUMPRODUCT((--(District=$B80)),Commune_tag)</f>
        <v>1.9444444444444444</v>
      </c>
    </row>
    <row r="81" spans="1:18" x14ac:dyDescent="0.55000000000000004">
      <c r="A81" s="43">
        <v>80</v>
      </c>
      <c r="B81" s="43" t="s">
        <v>26</v>
      </c>
      <c r="C81" s="43" t="s">
        <v>100</v>
      </c>
      <c r="D81" s="43" t="s">
        <v>173</v>
      </c>
      <c r="E81" s="43" t="s">
        <v>178</v>
      </c>
      <c r="G81" s="2">
        <f>IF(AND(COUNTA($B81:$F81=5),COUNTIF(B$2:B81,B81)=1),1,0)</f>
        <v>0</v>
      </c>
      <c r="H81" s="2">
        <f>IF(AND(COUNTA($B81:$F81=5),COUNTIF(C$2:C81,C81)=1),1,0)</f>
        <v>0</v>
      </c>
      <c r="I81" s="2">
        <f>IF(AND(COUNTA($B81:$F81=5),COUNTIF(D$2:D81,D81)=1),1,0)</f>
        <v>0</v>
      </c>
      <c r="J81" s="2">
        <f>IF(AND(COUNTA($B81:$F81=5),COUNTIF(E$2:E81,E81)=1),1,0)</f>
        <v>1</v>
      </c>
      <c r="K81" s="2">
        <f>IF(AND(COUNTA($B81:$F81=5),COUNTIF(F$2:F81,F81)=1),1,0)</f>
        <v>0</v>
      </c>
      <c r="L81" s="45" t="str">
        <f t="shared" si="2"/>
        <v>V0011_</v>
      </c>
      <c r="M81" s="2">
        <f>IF(AND(COUNTA($B81:$F81)=5,COUNTIF(L$2:L81,L81)=1),1,0)</f>
        <v>0</v>
      </c>
      <c r="N81" s="14">
        <f t="array" ref="N81">SUMPRODUCT(--(Volunteer=$D81),--(Volunteer&lt;&gt;""),--(Arsenic_ppb&lt;&gt;""))</f>
        <v>0</v>
      </c>
      <c r="O81" s="14">
        <f t="shared" si="3"/>
        <v>0</v>
      </c>
      <c r="P81" s="36" t="str">
        <f t="array" ref="P81">IF(N81=0,"",SUM(IF(Volunteer=$D81,Arsenic_ppb))/N81)</f>
        <v/>
      </c>
      <c r="Q81" s="36" t="str">
        <f t="array" ref="Q81">IF(P81="","",MAX((--(Commune=$C81))*IF(Vol_mean="",0,Vol_mean)))</f>
        <v/>
      </c>
      <c r="R81" s="36">
        <f t="array" ref="R81">SUMPRODUCT(--(District=$B81),Commune_max,(--(Commune_tag)))/SUMPRODUCT((--(District=$B81)),Commune_tag)</f>
        <v>1.9444444444444444</v>
      </c>
    </row>
    <row r="82" spans="1:18" x14ac:dyDescent="0.55000000000000004">
      <c r="A82" s="43">
        <v>81</v>
      </c>
      <c r="B82" s="43" t="s">
        <v>26</v>
      </c>
      <c r="C82" s="43" t="s">
        <v>100</v>
      </c>
      <c r="D82" s="43" t="s">
        <v>173</v>
      </c>
      <c r="E82" s="43" t="s">
        <v>179</v>
      </c>
      <c r="G82" s="2">
        <f>IF(AND(COUNTA($B82:$F82=5),COUNTIF(B$2:B82,B82)=1),1,0)</f>
        <v>0</v>
      </c>
      <c r="H82" s="2">
        <f>IF(AND(COUNTA($B82:$F82=5),COUNTIF(C$2:C82,C82)=1),1,0)</f>
        <v>0</v>
      </c>
      <c r="I82" s="2">
        <f>IF(AND(COUNTA($B82:$F82=5),COUNTIF(D$2:D82,D82)=1),1,0)</f>
        <v>0</v>
      </c>
      <c r="J82" s="2">
        <f>IF(AND(COUNTA($B82:$F82=5),COUNTIF(E$2:E82,E82)=1),1,0)</f>
        <v>1</v>
      </c>
      <c r="K82" s="2">
        <f>IF(AND(COUNTA($B82:$F82=5),COUNTIF(F$2:F82,F82)=1),1,0)</f>
        <v>0</v>
      </c>
      <c r="L82" s="45" t="str">
        <f t="shared" si="2"/>
        <v>V0011_</v>
      </c>
      <c r="M82" s="2">
        <f>IF(AND(COUNTA($B82:$F82)=5,COUNTIF(L$2:L82,L82)=1),1,0)</f>
        <v>0</v>
      </c>
      <c r="N82" s="14">
        <f t="array" ref="N82">SUMPRODUCT(--(Volunteer=$D82),--(Volunteer&lt;&gt;""),--(Arsenic_ppb&lt;&gt;""))</f>
        <v>0</v>
      </c>
      <c r="O82" s="14">
        <f t="shared" si="3"/>
        <v>0</v>
      </c>
      <c r="P82" s="36" t="str">
        <f t="array" ref="P82">IF(N82=0,"",SUM(IF(Volunteer=$D82,Arsenic_ppb))/N82)</f>
        <v/>
      </c>
      <c r="Q82" s="36" t="str">
        <f t="array" ref="Q82">IF(P82="","",MAX((--(Commune=$C82))*IF(Vol_mean="",0,Vol_mean)))</f>
        <v/>
      </c>
      <c r="R82" s="36">
        <f t="array" ref="R82">SUMPRODUCT(--(District=$B82),Commune_max,(--(Commune_tag)))/SUMPRODUCT((--(District=$B82)),Commune_tag)</f>
        <v>1.9444444444444444</v>
      </c>
    </row>
    <row r="83" spans="1:18" x14ac:dyDescent="0.55000000000000004">
      <c r="A83" s="43">
        <v>82</v>
      </c>
      <c r="B83" s="43" t="s">
        <v>26</v>
      </c>
      <c r="C83" s="43" t="s">
        <v>100</v>
      </c>
      <c r="D83" s="43" t="s">
        <v>173</v>
      </c>
      <c r="E83" s="43" t="s">
        <v>180</v>
      </c>
      <c r="G83" s="2">
        <f>IF(AND(COUNTA($B83:$F83=5),COUNTIF(B$2:B83,B83)=1),1,0)</f>
        <v>0</v>
      </c>
      <c r="H83" s="2">
        <f>IF(AND(COUNTA($B83:$F83=5),COUNTIF(C$2:C83,C83)=1),1,0)</f>
        <v>0</v>
      </c>
      <c r="I83" s="2">
        <f>IF(AND(COUNTA($B83:$F83=5),COUNTIF(D$2:D83,D83)=1),1,0)</f>
        <v>0</v>
      </c>
      <c r="J83" s="2">
        <f>IF(AND(COUNTA($B83:$F83=5),COUNTIF(E$2:E83,E83)=1),1,0)</f>
        <v>1</v>
      </c>
      <c r="K83" s="2">
        <f>IF(AND(COUNTA($B83:$F83=5),COUNTIF(F$2:F83,F83)=1),1,0)</f>
        <v>0</v>
      </c>
      <c r="L83" s="45" t="str">
        <f t="shared" si="2"/>
        <v>V0011_</v>
      </c>
      <c r="M83" s="2">
        <f>IF(AND(COUNTA($B83:$F83)=5,COUNTIF(L$2:L83,L83)=1),1,0)</f>
        <v>0</v>
      </c>
      <c r="N83" s="14">
        <f t="array" ref="N83">SUMPRODUCT(--(Volunteer=$D83),--(Volunteer&lt;&gt;""),--(Arsenic_ppb&lt;&gt;""))</f>
        <v>0</v>
      </c>
      <c r="O83" s="14">
        <f t="shared" si="3"/>
        <v>0</v>
      </c>
      <c r="P83" s="36" t="str">
        <f t="array" ref="P83">IF(N83=0,"",SUM(IF(Volunteer=$D83,Arsenic_ppb))/N83)</f>
        <v/>
      </c>
      <c r="Q83" s="36" t="str">
        <f t="array" ref="Q83">IF(P83="","",MAX((--(Commune=$C83))*IF(Vol_mean="",0,Vol_mean)))</f>
        <v/>
      </c>
      <c r="R83" s="36">
        <f t="array" ref="R83">SUMPRODUCT(--(District=$B83),Commune_max,(--(Commune_tag)))/SUMPRODUCT((--(District=$B83)),Commune_tag)</f>
        <v>1.9444444444444444</v>
      </c>
    </row>
    <row r="84" spans="1:18" x14ac:dyDescent="0.55000000000000004">
      <c r="A84" s="43">
        <v>83</v>
      </c>
      <c r="B84" s="43" t="s">
        <v>26</v>
      </c>
      <c r="C84" s="43" t="s">
        <v>100</v>
      </c>
      <c r="D84" s="43" t="s">
        <v>173</v>
      </c>
      <c r="E84" s="43" t="s">
        <v>181</v>
      </c>
      <c r="G84" s="2">
        <f>IF(AND(COUNTA($B84:$F84=5),COUNTIF(B$2:B84,B84)=1),1,0)</f>
        <v>0</v>
      </c>
      <c r="H84" s="2">
        <f>IF(AND(COUNTA($B84:$F84=5),COUNTIF(C$2:C84,C84)=1),1,0)</f>
        <v>0</v>
      </c>
      <c r="I84" s="2">
        <f>IF(AND(COUNTA($B84:$F84=5),COUNTIF(D$2:D84,D84)=1),1,0)</f>
        <v>0</v>
      </c>
      <c r="J84" s="2">
        <f>IF(AND(COUNTA($B84:$F84=5),COUNTIF(E$2:E84,E84)=1),1,0)</f>
        <v>1</v>
      </c>
      <c r="K84" s="2">
        <f>IF(AND(COUNTA($B84:$F84=5),COUNTIF(F$2:F84,F84)=1),1,0)</f>
        <v>0</v>
      </c>
      <c r="L84" s="45" t="str">
        <f t="shared" si="2"/>
        <v>V0011_</v>
      </c>
      <c r="M84" s="2">
        <f>IF(AND(COUNTA($B84:$F84)=5,COUNTIF(L$2:L84,L84)=1),1,0)</f>
        <v>0</v>
      </c>
      <c r="N84" s="14">
        <f t="array" ref="N84">SUMPRODUCT(--(Volunteer=$D84),--(Volunteer&lt;&gt;""),--(Arsenic_ppb&lt;&gt;""))</f>
        <v>0</v>
      </c>
      <c r="O84" s="14">
        <f t="shared" si="3"/>
        <v>0</v>
      </c>
      <c r="P84" s="36" t="str">
        <f t="array" ref="P84">IF(N84=0,"",SUM(IF(Volunteer=$D84,Arsenic_ppb))/N84)</f>
        <v/>
      </c>
      <c r="Q84" s="36" t="str">
        <f t="array" ref="Q84">IF(P84="","",MAX((--(Commune=$C84))*IF(Vol_mean="",0,Vol_mean)))</f>
        <v/>
      </c>
      <c r="R84" s="36">
        <f t="array" ref="R84">SUMPRODUCT(--(District=$B84),Commune_max,(--(Commune_tag)))/SUMPRODUCT((--(District=$B84)),Commune_tag)</f>
        <v>1.9444444444444444</v>
      </c>
    </row>
    <row r="85" spans="1:18" x14ac:dyDescent="0.55000000000000004">
      <c r="A85" s="43">
        <v>84</v>
      </c>
      <c r="B85" s="43" t="s">
        <v>26</v>
      </c>
      <c r="C85" s="43" t="s">
        <v>100</v>
      </c>
      <c r="D85" s="43" t="s">
        <v>173</v>
      </c>
      <c r="E85" s="43" t="s">
        <v>182</v>
      </c>
      <c r="G85" s="2">
        <f>IF(AND(COUNTA($B85:$F85=5),COUNTIF(B$2:B85,B85)=1),1,0)</f>
        <v>0</v>
      </c>
      <c r="H85" s="2">
        <f>IF(AND(COUNTA($B85:$F85=5),COUNTIF(C$2:C85,C85)=1),1,0)</f>
        <v>0</v>
      </c>
      <c r="I85" s="2">
        <f>IF(AND(COUNTA($B85:$F85=5),COUNTIF(D$2:D85,D85)=1),1,0)</f>
        <v>0</v>
      </c>
      <c r="J85" s="2">
        <f>IF(AND(COUNTA($B85:$F85=5),COUNTIF(E$2:E85,E85)=1),1,0)</f>
        <v>1</v>
      </c>
      <c r="K85" s="2">
        <f>IF(AND(COUNTA($B85:$F85=5),COUNTIF(F$2:F85,F85)=1),1,0)</f>
        <v>0</v>
      </c>
      <c r="L85" s="45" t="str">
        <f t="shared" si="2"/>
        <v>V0011_</v>
      </c>
      <c r="M85" s="2">
        <f>IF(AND(COUNTA($B85:$F85)=5,COUNTIF(L$2:L85,L85)=1),1,0)</f>
        <v>0</v>
      </c>
      <c r="N85" s="14">
        <f t="array" ref="N85">SUMPRODUCT(--(Volunteer=$D85),--(Volunteer&lt;&gt;""),--(Arsenic_ppb&lt;&gt;""))</f>
        <v>0</v>
      </c>
      <c r="O85" s="14">
        <f t="shared" si="3"/>
        <v>0</v>
      </c>
      <c r="P85" s="36" t="str">
        <f t="array" ref="P85">IF(N85=0,"",SUM(IF(Volunteer=$D85,Arsenic_ppb))/N85)</f>
        <v/>
      </c>
      <c r="Q85" s="36" t="str">
        <f t="array" ref="Q85">IF(P85="","",MAX((--(Commune=$C85))*IF(Vol_mean="",0,Vol_mean)))</f>
        <v/>
      </c>
      <c r="R85" s="36">
        <f t="array" ref="R85">SUMPRODUCT(--(District=$B85),Commune_max,(--(Commune_tag)))/SUMPRODUCT((--(District=$B85)),Commune_tag)</f>
        <v>1.9444444444444444</v>
      </c>
    </row>
    <row r="86" spans="1:18" x14ac:dyDescent="0.55000000000000004">
      <c r="A86" s="43">
        <v>85</v>
      </c>
      <c r="B86" s="43" t="s">
        <v>26</v>
      </c>
      <c r="C86" s="43" t="s">
        <v>100</v>
      </c>
      <c r="D86" s="43" t="s">
        <v>184</v>
      </c>
      <c r="E86" s="43" t="s">
        <v>185</v>
      </c>
      <c r="G86" s="2">
        <f>IF(AND(COUNTA($B86:$F86=5),COUNTIF(B$2:B86,B86)=1),1,0)</f>
        <v>0</v>
      </c>
      <c r="H86" s="2">
        <f>IF(AND(COUNTA($B86:$F86=5),COUNTIF(C$2:C86,C86)=1),1,0)</f>
        <v>0</v>
      </c>
      <c r="I86" s="2">
        <f>IF(AND(COUNTA($B86:$F86=5),COUNTIF(D$2:D86,D86)=1),1,0)</f>
        <v>1</v>
      </c>
      <c r="J86" s="2">
        <f>IF(AND(COUNTA($B86:$F86=5),COUNTIF(E$2:E86,E86)=1),1,0)</f>
        <v>1</v>
      </c>
      <c r="K86" s="2">
        <f>IF(AND(COUNTA($B86:$F86=5),COUNTIF(F$2:F86,F86)=1),1,0)</f>
        <v>0</v>
      </c>
      <c r="L86" s="45" t="str">
        <f t="shared" si="2"/>
        <v>V0012_</v>
      </c>
      <c r="M86" s="2">
        <f>IF(AND(COUNTA($B86:$F86)=5,COUNTIF(L$2:L86,L86)=1),1,0)</f>
        <v>0</v>
      </c>
      <c r="N86" s="14">
        <f t="array" ref="N86">SUMPRODUCT(--(Volunteer=$D86),--(Volunteer&lt;&gt;""),--(Arsenic_ppb&lt;&gt;""))</f>
        <v>0</v>
      </c>
      <c r="O86" s="14">
        <f t="shared" si="3"/>
        <v>0</v>
      </c>
      <c r="P86" s="36" t="str">
        <f t="array" ref="P86">IF(N86=0,"",SUM(IF(Volunteer=$D86,Arsenic_ppb))/N86)</f>
        <v/>
      </c>
      <c r="Q86" s="36" t="str">
        <f t="array" ref="Q86">IF(P86="","",MAX((--(Commune=$C86))*IF(Vol_mean="",0,Vol_mean)))</f>
        <v/>
      </c>
      <c r="R86" s="36">
        <f t="array" ref="R86">SUMPRODUCT(--(District=$B86),Commune_max,(--(Commune_tag)))/SUMPRODUCT((--(District=$B86)),Commune_tag)</f>
        <v>1.9444444444444444</v>
      </c>
    </row>
    <row r="87" spans="1:18" x14ac:dyDescent="0.55000000000000004">
      <c r="A87" s="43">
        <v>86</v>
      </c>
      <c r="B87" s="43" t="s">
        <v>26</v>
      </c>
      <c r="C87" s="43" t="s">
        <v>100</v>
      </c>
      <c r="D87" s="43" t="s">
        <v>184</v>
      </c>
      <c r="E87" s="43" t="s">
        <v>186</v>
      </c>
      <c r="G87" s="2">
        <f>IF(AND(COUNTA($B87:$F87=5),COUNTIF(B$2:B87,B87)=1),1,0)</f>
        <v>0</v>
      </c>
      <c r="H87" s="2">
        <f>IF(AND(COUNTA($B87:$F87=5),COUNTIF(C$2:C87,C87)=1),1,0)</f>
        <v>0</v>
      </c>
      <c r="I87" s="2">
        <f>IF(AND(COUNTA($B87:$F87=5),COUNTIF(D$2:D87,D87)=1),1,0)</f>
        <v>0</v>
      </c>
      <c r="J87" s="2">
        <f>IF(AND(COUNTA($B87:$F87=5),COUNTIF(E$2:E87,E87)=1),1,0)</f>
        <v>1</v>
      </c>
      <c r="K87" s="2">
        <f>IF(AND(COUNTA($B87:$F87=5),COUNTIF(F$2:F87,F87)=1),1,0)</f>
        <v>0</v>
      </c>
      <c r="L87" s="45" t="str">
        <f t="shared" si="2"/>
        <v>V0012_</v>
      </c>
      <c r="M87" s="2">
        <f>IF(AND(COUNTA($B87:$F87)=5,COUNTIF(L$2:L87,L87)=1),1,0)</f>
        <v>0</v>
      </c>
      <c r="N87" s="14">
        <f t="array" ref="N87">SUMPRODUCT(--(Volunteer=$D87),--(Volunteer&lt;&gt;""),--(Arsenic_ppb&lt;&gt;""))</f>
        <v>0</v>
      </c>
      <c r="O87" s="14">
        <f t="shared" si="3"/>
        <v>0</v>
      </c>
      <c r="P87" s="36" t="str">
        <f t="array" ref="P87">IF(N87=0,"",SUM(IF(Volunteer=$D87,Arsenic_ppb))/N87)</f>
        <v/>
      </c>
      <c r="Q87" s="36" t="str">
        <f t="array" ref="Q87">IF(P87="","",MAX((--(Commune=$C87))*IF(Vol_mean="",0,Vol_mean)))</f>
        <v/>
      </c>
      <c r="R87" s="36">
        <f t="array" ref="R87">SUMPRODUCT(--(District=$B87),Commune_max,(--(Commune_tag)))/SUMPRODUCT((--(District=$B87)),Commune_tag)</f>
        <v>1.9444444444444444</v>
      </c>
    </row>
    <row r="88" spans="1:18" x14ac:dyDescent="0.55000000000000004">
      <c r="A88" s="43">
        <v>87</v>
      </c>
      <c r="B88" s="43" t="s">
        <v>26</v>
      </c>
      <c r="C88" s="43" t="s">
        <v>100</v>
      </c>
      <c r="D88" s="43" t="s">
        <v>184</v>
      </c>
      <c r="E88" s="43" t="s">
        <v>187</v>
      </c>
      <c r="G88" s="2">
        <f>IF(AND(COUNTA($B88:$F88=5),COUNTIF(B$2:B88,B88)=1),1,0)</f>
        <v>0</v>
      </c>
      <c r="H88" s="2">
        <f>IF(AND(COUNTA($B88:$F88=5),COUNTIF(C$2:C88,C88)=1),1,0)</f>
        <v>0</v>
      </c>
      <c r="I88" s="2">
        <f>IF(AND(COUNTA($B88:$F88=5),COUNTIF(D$2:D88,D88)=1),1,0)</f>
        <v>0</v>
      </c>
      <c r="J88" s="2">
        <f>IF(AND(COUNTA($B88:$F88=5),COUNTIF(E$2:E88,E88)=1),1,0)</f>
        <v>1</v>
      </c>
      <c r="K88" s="2">
        <f>IF(AND(COUNTA($B88:$F88=5),COUNTIF(F$2:F88,F88)=1),1,0)</f>
        <v>0</v>
      </c>
      <c r="L88" s="45" t="str">
        <f t="shared" si="2"/>
        <v>V0012_</v>
      </c>
      <c r="M88" s="2">
        <f>IF(AND(COUNTA($B88:$F88)=5,COUNTIF(L$2:L88,L88)=1),1,0)</f>
        <v>0</v>
      </c>
      <c r="N88" s="14">
        <f t="array" ref="N88">SUMPRODUCT(--(Volunteer=$D88),--(Volunteer&lt;&gt;""),--(Arsenic_ppb&lt;&gt;""))</f>
        <v>0</v>
      </c>
      <c r="O88" s="14">
        <f t="shared" si="3"/>
        <v>0</v>
      </c>
      <c r="P88" s="36" t="str">
        <f t="array" ref="P88">IF(N88=0,"",SUM(IF(Volunteer=$D88,Arsenic_ppb))/N88)</f>
        <v/>
      </c>
      <c r="Q88" s="36" t="str">
        <f t="array" ref="Q88">IF(P88="","",MAX((--(Commune=$C88))*IF(Vol_mean="",0,Vol_mean)))</f>
        <v/>
      </c>
      <c r="R88" s="36">
        <f t="array" ref="R88">SUMPRODUCT(--(District=$B88),Commune_max,(--(Commune_tag)))/SUMPRODUCT((--(District=$B88)),Commune_tag)</f>
        <v>1.9444444444444444</v>
      </c>
    </row>
    <row r="89" spans="1:18" x14ac:dyDescent="0.55000000000000004">
      <c r="A89" s="43">
        <v>88</v>
      </c>
      <c r="B89" s="43" t="s">
        <v>26</v>
      </c>
      <c r="C89" s="43" t="s">
        <v>100</v>
      </c>
      <c r="D89" s="43" t="s">
        <v>184</v>
      </c>
      <c r="E89" s="43" t="s">
        <v>188</v>
      </c>
      <c r="G89" s="2">
        <f>IF(AND(COUNTA($B89:$F89=5),COUNTIF(B$2:B89,B89)=1),1,0)</f>
        <v>0</v>
      </c>
      <c r="H89" s="2">
        <f>IF(AND(COUNTA($B89:$F89=5),COUNTIF(C$2:C89,C89)=1),1,0)</f>
        <v>0</v>
      </c>
      <c r="I89" s="2">
        <f>IF(AND(COUNTA($B89:$F89=5),COUNTIF(D$2:D89,D89)=1),1,0)</f>
        <v>0</v>
      </c>
      <c r="J89" s="2">
        <f>IF(AND(COUNTA($B89:$F89=5),COUNTIF(E$2:E89,E89)=1),1,0)</f>
        <v>1</v>
      </c>
      <c r="K89" s="2">
        <f>IF(AND(COUNTA($B89:$F89=5),COUNTIF(F$2:F89,F89)=1),1,0)</f>
        <v>0</v>
      </c>
      <c r="L89" s="45" t="str">
        <f t="shared" si="2"/>
        <v>V0012_</v>
      </c>
      <c r="M89" s="2">
        <f>IF(AND(COUNTA($B89:$F89)=5,COUNTIF(L$2:L89,L89)=1),1,0)</f>
        <v>0</v>
      </c>
      <c r="N89" s="14">
        <f t="array" ref="N89">SUMPRODUCT(--(Volunteer=$D89),--(Volunteer&lt;&gt;""),--(Arsenic_ppb&lt;&gt;""))</f>
        <v>0</v>
      </c>
      <c r="O89" s="14">
        <f t="shared" si="3"/>
        <v>0</v>
      </c>
      <c r="P89" s="36" t="str">
        <f t="array" ref="P89">IF(N89=0,"",SUM(IF(Volunteer=$D89,Arsenic_ppb))/N89)</f>
        <v/>
      </c>
      <c r="Q89" s="36" t="str">
        <f t="array" ref="Q89">IF(P89="","",MAX((--(Commune=$C89))*IF(Vol_mean="",0,Vol_mean)))</f>
        <v/>
      </c>
      <c r="R89" s="36">
        <f t="array" ref="R89">SUMPRODUCT(--(District=$B89),Commune_max,(--(Commune_tag)))/SUMPRODUCT((--(District=$B89)),Commune_tag)</f>
        <v>1.9444444444444444</v>
      </c>
    </row>
    <row r="90" spans="1:18" x14ac:dyDescent="0.55000000000000004">
      <c r="A90" s="43">
        <v>89</v>
      </c>
      <c r="B90" s="43" t="s">
        <v>26</v>
      </c>
      <c r="C90" s="43" t="s">
        <v>100</v>
      </c>
      <c r="D90" s="43" t="s">
        <v>184</v>
      </c>
      <c r="E90" s="43" t="s">
        <v>189</v>
      </c>
      <c r="G90" s="2">
        <f>IF(AND(COUNTA($B90:$F90=5),COUNTIF(B$2:B90,B90)=1),1,0)</f>
        <v>0</v>
      </c>
      <c r="H90" s="2">
        <f>IF(AND(COUNTA($B90:$F90=5),COUNTIF(C$2:C90,C90)=1),1,0)</f>
        <v>0</v>
      </c>
      <c r="I90" s="2">
        <f>IF(AND(COUNTA($B90:$F90=5),COUNTIF(D$2:D90,D90)=1),1,0)</f>
        <v>0</v>
      </c>
      <c r="J90" s="2">
        <f>IF(AND(COUNTA($B90:$F90=5),COUNTIF(E$2:E90,E90)=1),1,0)</f>
        <v>1</v>
      </c>
      <c r="K90" s="2">
        <f>IF(AND(COUNTA($B90:$F90=5),COUNTIF(F$2:F90,F90)=1),1,0)</f>
        <v>0</v>
      </c>
      <c r="L90" s="45" t="str">
        <f t="shared" si="2"/>
        <v>V0012_</v>
      </c>
      <c r="M90" s="2">
        <f>IF(AND(COUNTA($B90:$F90)=5,COUNTIF(L$2:L90,L90)=1),1,0)</f>
        <v>0</v>
      </c>
      <c r="N90" s="14">
        <f t="array" ref="N90">SUMPRODUCT(--(Volunteer=$D90),--(Volunteer&lt;&gt;""),--(Arsenic_ppb&lt;&gt;""))</f>
        <v>0</v>
      </c>
      <c r="O90" s="14">
        <f t="shared" si="3"/>
        <v>0</v>
      </c>
      <c r="P90" s="36" t="str">
        <f t="array" ref="P90">IF(N90=0,"",SUM(IF(Volunteer=$D90,Arsenic_ppb))/N90)</f>
        <v/>
      </c>
      <c r="Q90" s="36" t="str">
        <f t="array" ref="Q90">IF(P90="","",MAX((--(Commune=$C90))*IF(Vol_mean="",0,Vol_mean)))</f>
        <v/>
      </c>
      <c r="R90" s="36">
        <f t="array" ref="R90">SUMPRODUCT(--(District=$B90),Commune_max,(--(Commune_tag)))/SUMPRODUCT((--(District=$B90)),Commune_tag)</f>
        <v>1.9444444444444444</v>
      </c>
    </row>
    <row r="91" spans="1:18" x14ac:dyDescent="0.55000000000000004">
      <c r="A91" s="43">
        <v>90</v>
      </c>
      <c r="B91" s="43" t="s">
        <v>26</v>
      </c>
      <c r="C91" s="43" t="s">
        <v>100</v>
      </c>
      <c r="D91" s="43" t="s">
        <v>184</v>
      </c>
      <c r="E91" s="43" t="s">
        <v>190</v>
      </c>
      <c r="G91" s="2">
        <f>IF(AND(COUNTA($B91:$F91=5),COUNTIF(B$2:B91,B91)=1),1,0)</f>
        <v>0</v>
      </c>
      <c r="H91" s="2">
        <f>IF(AND(COUNTA($B91:$F91=5),COUNTIF(C$2:C91,C91)=1),1,0)</f>
        <v>0</v>
      </c>
      <c r="I91" s="2">
        <f>IF(AND(COUNTA($B91:$F91=5),COUNTIF(D$2:D91,D91)=1),1,0)</f>
        <v>0</v>
      </c>
      <c r="J91" s="2">
        <f>IF(AND(COUNTA($B91:$F91=5),COUNTIF(E$2:E91,E91)=1),1,0)</f>
        <v>1</v>
      </c>
      <c r="K91" s="2">
        <f>IF(AND(COUNTA($B91:$F91=5),COUNTIF(F$2:F91,F91)=1),1,0)</f>
        <v>0</v>
      </c>
      <c r="L91" s="45" t="str">
        <f t="shared" si="2"/>
        <v>V0012_</v>
      </c>
      <c r="M91" s="2">
        <f>IF(AND(COUNTA($B91:$F91)=5,COUNTIF(L$2:L91,L91)=1),1,0)</f>
        <v>0</v>
      </c>
      <c r="N91" s="14">
        <f t="array" ref="N91">SUMPRODUCT(--(Volunteer=$D91),--(Volunteer&lt;&gt;""),--(Arsenic_ppb&lt;&gt;""))</f>
        <v>0</v>
      </c>
      <c r="O91" s="14">
        <f t="shared" si="3"/>
        <v>0</v>
      </c>
      <c r="P91" s="36" t="str">
        <f t="array" ref="P91">IF(N91=0,"",SUM(IF(Volunteer=$D91,Arsenic_ppb))/N91)</f>
        <v/>
      </c>
      <c r="Q91" s="36" t="str">
        <f t="array" ref="Q91">IF(P91="","",MAX((--(Commune=$C91))*IF(Vol_mean="",0,Vol_mean)))</f>
        <v/>
      </c>
      <c r="R91" s="36">
        <f t="array" ref="R91">SUMPRODUCT(--(District=$B91),Commune_max,(--(Commune_tag)))/SUMPRODUCT((--(District=$B91)),Commune_tag)</f>
        <v>1.9444444444444444</v>
      </c>
    </row>
    <row r="92" spans="1:18" x14ac:dyDescent="0.55000000000000004">
      <c r="A92" s="43">
        <v>91</v>
      </c>
      <c r="B92" s="43" t="s">
        <v>26</v>
      </c>
      <c r="C92" s="43" t="s">
        <v>100</v>
      </c>
      <c r="D92" s="43" t="s">
        <v>184</v>
      </c>
      <c r="E92" s="43" t="s">
        <v>191</v>
      </c>
      <c r="G92" s="2">
        <f>IF(AND(COUNTA($B92:$F92=5),COUNTIF(B$2:B92,B92)=1),1,0)</f>
        <v>0</v>
      </c>
      <c r="H92" s="2">
        <f>IF(AND(COUNTA($B92:$F92=5),COUNTIF(C$2:C92,C92)=1),1,0)</f>
        <v>0</v>
      </c>
      <c r="I92" s="2">
        <f>IF(AND(COUNTA($B92:$F92=5),COUNTIF(D$2:D92,D92)=1),1,0)</f>
        <v>0</v>
      </c>
      <c r="J92" s="2">
        <f>IF(AND(COUNTA($B92:$F92=5),COUNTIF(E$2:E92,E92)=1),1,0)</f>
        <v>1</v>
      </c>
      <c r="K92" s="2">
        <f>IF(AND(COUNTA($B92:$F92=5),COUNTIF(F$2:F92,F92)=1),1,0)</f>
        <v>0</v>
      </c>
      <c r="L92" s="45" t="str">
        <f t="shared" si="2"/>
        <v>V0012_</v>
      </c>
      <c r="M92" s="2">
        <f>IF(AND(COUNTA($B92:$F92)=5,COUNTIF(L$2:L92,L92)=1),1,0)</f>
        <v>0</v>
      </c>
      <c r="N92" s="14">
        <f t="array" ref="N92">SUMPRODUCT(--(Volunteer=$D92),--(Volunteer&lt;&gt;""),--(Arsenic_ppb&lt;&gt;""))</f>
        <v>0</v>
      </c>
      <c r="O92" s="14">
        <f t="shared" si="3"/>
        <v>0</v>
      </c>
      <c r="P92" s="36" t="str">
        <f t="array" ref="P92">IF(N92=0,"",SUM(IF(Volunteer=$D92,Arsenic_ppb))/N92)</f>
        <v/>
      </c>
      <c r="Q92" s="36" t="str">
        <f t="array" ref="Q92">IF(P92="","",MAX((--(Commune=$C92))*IF(Vol_mean="",0,Vol_mean)))</f>
        <v/>
      </c>
      <c r="R92" s="36">
        <f t="array" ref="R92">SUMPRODUCT(--(District=$B92),Commune_max,(--(Commune_tag)))/SUMPRODUCT((--(District=$B92)),Commune_tag)</f>
        <v>1.9444444444444444</v>
      </c>
    </row>
    <row r="93" spans="1:18" x14ac:dyDescent="0.55000000000000004">
      <c r="A93" s="43">
        <v>92</v>
      </c>
      <c r="B93" s="43" t="s">
        <v>26</v>
      </c>
      <c r="C93" s="43" t="s">
        <v>100</v>
      </c>
      <c r="D93" s="43" t="s">
        <v>184</v>
      </c>
      <c r="E93" s="43" t="s">
        <v>192</v>
      </c>
      <c r="G93" s="2">
        <f>IF(AND(COUNTA($B93:$F93=5),COUNTIF(B$2:B93,B93)=1),1,0)</f>
        <v>0</v>
      </c>
      <c r="H93" s="2">
        <f>IF(AND(COUNTA($B93:$F93=5),COUNTIF(C$2:C93,C93)=1),1,0)</f>
        <v>0</v>
      </c>
      <c r="I93" s="2">
        <f>IF(AND(COUNTA($B93:$F93=5),COUNTIF(D$2:D93,D93)=1),1,0)</f>
        <v>0</v>
      </c>
      <c r="J93" s="2">
        <f>IF(AND(COUNTA($B93:$F93=5),COUNTIF(E$2:E93,E93)=1),1,0)</f>
        <v>1</v>
      </c>
      <c r="K93" s="2">
        <f>IF(AND(COUNTA($B93:$F93=5),COUNTIF(F$2:F93,F93)=1),1,0)</f>
        <v>0</v>
      </c>
      <c r="L93" s="45" t="str">
        <f t="shared" si="2"/>
        <v>V0012_</v>
      </c>
      <c r="M93" s="2">
        <f>IF(AND(COUNTA($B93:$F93)=5,COUNTIF(L$2:L93,L93)=1),1,0)</f>
        <v>0</v>
      </c>
      <c r="N93" s="14">
        <f t="array" ref="N93">SUMPRODUCT(--(Volunteer=$D93),--(Volunteer&lt;&gt;""),--(Arsenic_ppb&lt;&gt;""))</f>
        <v>0</v>
      </c>
      <c r="O93" s="14">
        <f t="shared" si="3"/>
        <v>0</v>
      </c>
      <c r="P93" s="36" t="str">
        <f t="array" ref="P93">IF(N93=0,"",SUM(IF(Volunteer=$D93,Arsenic_ppb))/N93)</f>
        <v/>
      </c>
      <c r="Q93" s="36" t="str">
        <f t="array" ref="Q93">IF(P93="","",MAX((--(Commune=$C93))*IF(Vol_mean="",0,Vol_mean)))</f>
        <v/>
      </c>
      <c r="R93" s="36">
        <f t="array" ref="R93">SUMPRODUCT(--(District=$B93),Commune_max,(--(Commune_tag)))/SUMPRODUCT((--(District=$B93)),Commune_tag)</f>
        <v>1.9444444444444444</v>
      </c>
    </row>
    <row r="94" spans="1:18" x14ac:dyDescent="0.55000000000000004">
      <c r="A94" s="43">
        <v>93</v>
      </c>
      <c r="B94" s="43" t="s">
        <v>26</v>
      </c>
      <c r="C94" s="43" t="s">
        <v>100</v>
      </c>
      <c r="D94" s="43" t="s">
        <v>184</v>
      </c>
      <c r="E94" s="43" t="s">
        <v>193</v>
      </c>
      <c r="G94" s="2">
        <f>IF(AND(COUNTA($B94:$F94=5),COUNTIF(B$2:B94,B94)=1),1,0)</f>
        <v>0</v>
      </c>
      <c r="H94" s="2">
        <f>IF(AND(COUNTA($B94:$F94=5),COUNTIF(C$2:C94,C94)=1),1,0)</f>
        <v>0</v>
      </c>
      <c r="I94" s="2">
        <f>IF(AND(COUNTA($B94:$F94=5),COUNTIF(D$2:D94,D94)=1),1,0)</f>
        <v>0</v>
      </c>
      <c r="J94" s="2">
        <f>IF(AND(COUNTA($B94:$F94=5),COUNTIF(E$2:E94,E94)=1),1,0)</f>
        <v>1</v>
      </c>
      <c r="K94" s="2">
        <f>IF(AND(COUNTA($B94:$F94=5),COUNTIF(F$2:F94,F94)=1),1,0)</f>
        <v>0</v>
      </c>
      <c r="L94" s="45" t="str">
        <f t="shared" si="2"/>
        <v>V0012_</v>
      </c>
      <c r="M94" s="2">
        <f>IF(AND(COUNTA($B94:$F94)=5,COUNTIF(L$2:L94,L94)=1),1,0)</f>
        <v>0</v>
      </c>
      <c r="N94" s="14">
        <f t="array" ref="N94">SUMPRODUCT(--(Volunteer=$D94),--(Volunteer&lt;&gt;""),--(Arsenic_ppb&lt;&gt;""))</f>
        <v>0</v>
      </c>
      <c r="O94" s="14">
        <f t="shared" si="3"/>
        <v>0</v>
      </c>
      <c r="P94" s="36" t="str">
        <f t="array" ref="P94">IF(N94=0,"",SUM(IF(Volunteer=$D94,Arsenic_ppb))/N94)</f>
        <v/>
      </c>
      <c r="Q94" s="36" t="str">
        <f t="array" ref="Q94">IF(P94="","",MAX((--(Commune=$C94))*IF(Vol_mean="",0,Vol_mean)))</f>
        <v/>
      </c>
      <c r="R94" s="36">
        <f t="array" ref="R94">SUMPRODUCT(--(District=$B94),Commune_max,(--(Commune_tag)))/SUMPRODUCT((--(District=$B94)),Commune_tag)</f>
        <v>1.9444444444444444</v>
      </c>
    </row>
    <row r="95" spans="1:18" x14ac:dyDescent="0.55000000000000004">
      <c r="A95" s="43">
        <v>94</v>
      </c>
      <c r="B95" s="43" t="s">
        <v>26</v>
      </c>
      <c r="C95" s="43" t="s">
        <v>100</v>
      </c>
      <c r="D95" s="43" t="s">
        <v>196</v>
      </c>
      <c r="E95" s="43" t="s">
        <v>197</v>
      </c>
      <c r="G95" s="2">
        <f>IF(AND(COUNTA($B95:$F95=5),COUNTIF(B$2:B95,B95)=1),1,0)</f>
        <v>0</v>
      </c>
      <c r="H95" s="2">
        <f>IF(AND(COUNTA($B95:$F95=5),COUNTIF(C$2:C95,C95)=1),1,0)</f>
        <v>0</v>
      </c>
      <c r="I95" s="2">
        <f>IF(AND(COUNTA($B95:$F95=5),COUNTIF(D$2:D95,D95)=1),1,0)</f>
        <v>1</v>
      </c>
      <c r="J95" s="2">
        <f>IF(AND(COUNTA($B95:$F95=5),COUNTIF(E$2:E95,E95)=1),1,0)</f>
        <v>1</v>
      </c>
      <c r="K95" s="2">
        <f>IF(AND(COUNTA($B95:$F95=5),COUNTIF(F$2:F95,F95)=1),1,0)</f>
        <v>0</v>
      </c>
      <c r="L95" s="45" t="str">
        <f t="shared" si="2"/>
        <v>V0013_</v>
      </c>
      <c r="M95" s="2">
        <f>IF(AND(COUNTA($B95:$F95)=5,COUNTIF(L$2:L95,L95)=1),1,0)</f>
        <v>0</v>
      </c>
      <c r="N95" s="14">
        <f t="array" ref="N95">SUMPRODUCT(--(Volunteer=$D95),--(Volunteer&lt;&gt;""),--(Arsenic_ppb&lt;&gt;""))</f>
        <v>0</v>
      </c>
      <c r="O95" s="14">
        <f t="shared" si="3"/>
        <v>0</v>
      </c>
      <c r="P95" s="36" t="str">
        <f t="array" ref="P95">IF(N95=0,"",SUM(IF(Volunteer=$D95,Arsenic_ppb))/N95)</f>
        <v/>
      </c>
      <c r="Q95" s="36" t="str">
        <f t="array" ref="Q95">IF(P95="","",MAX((--(Commune=$C95))*IF(Vol_mean="",0,Vol_mean)))</f>
        <v/>
      </c>
      <c r="R95" s="36">
        <f t="array" ref="R95">SUMPRODUCT(--(District=$B95),Commune_max,(--(Commune_tag)))/SUMPRODUCT((--(District=$B95)),Commune_tag)</f>
        <v>1.9444444444444444</v>
      </c>
    </row>
    <row r="96" spans="1:18" x14ac:dyDescent="0.55000000000000004">
      <c r="A96" s="43">
        <v>95</v>
      </c>
      <c r="B96" s="43" t="s">
        <v>26</v>
      </c>
      <c r="C96" s="43" t="s">
        <v>100</v>
      </c>
      <c r="D96" s="43" t="s">
        <v>196</v>
      </c>
      <c r="E96" s="43" t="s">
        <v>198</v>
      </c>
      <c r="G96" s="2">
        <f>IF(AND(COUNTA($B96:$F96=5),COUNTIF(B$2:B96,B96)=1),1,0)</f>
        <v>0</v>
      </c>
      <c r="H96" s="2">
        <f>IF(AND(COUNTA($B96:$F96=5),COUNTIF(C$2:C96,C96)=1),1,0)</f>
        <v>0</v>
      </c>
      <c r="I96" s="2">
        <f>IF(AND(COUNTA($B96:$F96=5),COUNTIF(D$2:D96,D96)=1),1,0)</f>
        <v>0</v>
      </c>
      <c r="J96" s="2">
        <f>IF(AND(COUNTA($B96:$F96=5),COUNTIF(E$2:E96,E96)=1),1,0)</f>
        <v>1</v>
      </c>
      <c r="K96" s="2">
        <f>IF(AND(COUNTA($B96:$F96=5),COUNTIF(F$2:F96,F96)=1),1,0)</f>
        <v>0</v>
      </c>
      <c r="L96" s="45" t="str">
        <f t="shared" si="2"/>
        <v>V0013_</v>
      </c>
      <c r="M96" s="2">
        <f>IF(AND(COUNTA($B96:$F96)=5,COUNTIF(L$2:L96,L96)=1),1,0)</f>
        <v>0</v>
      </c>
      <c r="N96" s="14">
        <f t="array" ref="N96">SUMPRODUCT(--(Volunteer=$D96),--(Volunteer&lt;&gt;""),--(Arsenic_ppb&lt;&gt;""))</f>
        <v>0</v>
      </c>
      <c r="O96" s="14">
        <f t="shared" si="3"/>
        <v>0</v>
      </c>
      <c r="P96" s="36" t="str">
        <f t="array" ref="P96">IF(N96=0,"",SUM(IF(Volunteer=$D96,Arsenic_ppb))/N96)</f>
        <v/>
      </c>
      <c r="Q96" s="36" t="str">
        <f t="array" ref="Q96">IF(P96="","",MAX((--(Commune=$C96))*IF(Vol_mean="",0,Vol_mean)))</f>
        <v/>
      </c>
      <c r="R96" s="36">
        <f t="array" ref="R96">SUMPRODUCT(--(District=$B96),Commune_max,(--(Commune_tag)))/SUMPRODUCT((--(District=$B96)),Commune_tag)</f>
        <v>1.9444444444444444</v>
      </c>
    </row>
    <row r="97" spans="1:18" x14ac:dyDescent="0.55000000000000004">
      <c r="A97" s="43">
        <v>96</v>
      </c>
      <c r="B97" s="43" t="s">
        <v>26</v>
      </c>
      <c r="C97" s="43" t="s">
        <v>100</v>
      </c>
      <c r="D97" s="43" t="s">
        <v>196</v>
      </c>
      <c r="E97" s="43" t="s">
        <v>199</v>
      </c>
      <c r="G97" s="2">
        <f>IF(AND(COUNTA($B97:$F97=5),COUNTIF(B$2:B97,B97)=1),1,0)</f>
        <v>0</v>
      </c>
      <c r="H97" s="2">
        <f>IF(AND(COUNTA($B97:$F97=5),COUNTIF(C$2:C97,C97)=1),1,0)</f>
        <v>0</v>
      </c>
      <c r="I97" s="2">
        <f>IF(AND(COUNTA($B97:$F97=5),COUNTIF(D$2:D97,D97)=1),1,0)</f>
        <v>0</v>
      </c>
      <c r="J97" s="2">
        <f>IF(AND(COUNTA($B97:$F97=5),COUNTIF(E$2:E97,E97)=1),1,0)</f>
        <v>1</v>
      </c>
      <c r="K97" s="2">
        <f>IF(AND(COUNTA($B97:$F97=5),COUNTIF(F$2:F97,F97)=1),1,0)</f>
        <v>0</v>
      </c>
      <c r="L97" s="45" t="str">
        <f t="shared" si="2"/>
        <v>V0013_</v>
      </c>
      <c r="M97" s="2">
        <f>IF(AND(COUNTA($B97:$F97)=5,COUNTIF(L$2:L97,L97)=1),1,0)</f>
        <v>0</v>
      </c>
      <c r="N97" s="14">
        <f t="array" ref="N97">SUMPRODUCT(--(Volunteer=$D97),--(Volunteer&lt;&gt;""),--(Arsenic_ppb&lt;&gt;""))</f>
        <v>0</v>
      </c>
      <c r="O97" s="14">
        <f t="shared" si="3"/>
        <v>0</v>
      </c>
      <c r="P97" s="36" t="str">
        <f t="array" ref="P97">IF(N97=0,"",SUM(IF(Volunteer=$D97,Arsenic_ppb))/N97)</f>
        <v/>
      </c>
      <c r="Q97" s="36" t="str">
        <f t="array" ref="Q97">IF(P97="","",MAX((--(Commune=$C97))*IF(Vol_mean="",0,Vol_mean)))</f>
        <v/>
      </c>
      <c r="R97" s="36">
        <f t="array" ref="R97">SUMPRODUCT(--(District=$B97),Commune_max,(--(Commune_tag)))/SUMPRODUCT((--(District=$B97)),Commune_tag)</f>
        <v>1.9444444444444444</v>
      </c>
    </row>
    <row r="98" spans="1:18" x14ac:dyDescent="0.55000000000000004">
      <c r="A98" s="43">
        <v>97</v>
      </c>
      <c r="B98" s="43" t="s">
        <v>26</v>
      </c>
      <c r="C98" s="43" t="s">
        <v>100</v>
      </c>
      <c r="D98" s="43" t="s">
        <v>196</v>
      </c>
      <c r="E98" s="43" t="s">
        <v>200</v>
      </c>
      <c r="G98" s="2">
        <f>IF(AND(COUNTA($B98:$F98=5),COUNTIF(B$2:B98,B98)=1),1,0)</f>
        <v>0</v>
      </c>
      <c r="H98" s="2">
        <f>IF(AND(COUNTA($B98:$F98=5),COUNTIF(C$2:C98,C98)=1),1,0)</f>
        <v>0</v>
      </c>
      <c r="I98" s="2">
        <f>IF(AND(COUNTA($B98:$F98=5),COUNTIF(D$2:D98,D98)=1),1,0)</f>
        <v>0</v>
      </c>
      <c r="J98" s="2">
        <f>IF(AND(COUNTA($B98:$F98=5),COUNTIF(E$2:E98,E98)=1),1,0)</f>
        <v>1</v>
      </c>
      <c r="K98" s="2">
        <f>IF(AND(COUNTA($B98:$F98=5),COUNTIF(F$2:F98,F98)=1),1,0)</f>
        <v>0</v>
      </c>
      <c r="L98" s="45" t="str">
        <f t="shared" si="2"/>
        <v>V0013_</v>
      </c>
      <c r="M98" s="2">
        <f>IF(AND(COUNTA($B98:$F98)=5,COUNTIF(L$2:L98,L98)=1),1,0)</f>
        <v>0</v>
      </c>
      <c r="N98" s="14">
        <f t="array" ref="N98">SUMPRODUCT(--(Volunteer=$D98),--(Volunteer&lt;&gt;""),--(Arsenic_ppb&lt;&gt;""))</f>
        <v>0</v>
      </c>
      <c r="O98" s="14">
        <f t="shared" si="3"/>
        <v>0</v>
      </c>
      <c r="P98" s="36" t="str">
        <f t="array" ref="P98">IF(N98=0,"",SUM(IF(Volunteer=$D98,Arsenic_ppb))/N98)</f>
        <v/>
      </c>
      <c r="Q98" s="36" t="str">
        <f t="array" ref="Q98">IF(P98="","",MAX((--(Commune=$C98))*IF(Vol_mean="",0,Vol_mean)))</f>
        <v/>
      </c>
      <c r="R98" s="36">
        <f t="array" ref="R98">SUMPRODUCT(--(District=$B98),Commune_max,(--(Commune_tag)))/SUMPRODUCT((--(District=$B98)),Commune_tag)</f>
        <v>1.9444444444444444</v>
      </c>
    </row>
    <row r="99" spans="1:18" x14ac:dyDescent="0.55000000000000004">
      <c r="A99" s="43">
        <v>98</v>
      </c>
      <c r="B99" s="43" t="s">
        <v>26</v>
      </c>
      <c r="C99" s="43" t="s">
        <v>100</v>
      </c>
      <c r="D99" s="43" t="s">
        <v>196</v>
      </c>
      <c r="E99" s="43" t="s">
        <v>201</v>
      </c>
      <c r="G99" s="2">
        <f>IF(AND(COUNTA($B99:$F99=5),COUNTIF(B$2:B99,B99)=1),1,0)</f>
        <v>0</v>
      </c>
      <c r="H99" s="2">
        <f>IF(AND(COUNTA($B99:$F99=5),COUNTIF(C$2:C99,C99)=1),1,0)</f>
        <v>0</v>
      </c>
      <c r="I99" s="2">
        <f>IF(AND(COUNTA($B99:$F99=5),COUNTIF(D$2:D99,D99)=1),1,0)</f>
        <v>0</v>
      </c>
      <c r="J99" s="2">
        <f>IF(AND(COUNTA($B99:$F99=5),COUNTIF(E$2:E99,E99)=1),1,0)</f>
        <v>1</v>
      </c>
      <c r="K99" s="2">
        <f>IF(AND(COUNTA($B99:$F99=5),COUNTIF(F$2:F99,F99)=1),1,0)</f>
        <v>0</v>
      </c>
      <c r="L99" s="45" t="str">
        <f t="shared" si="2"/>
        <v>V0013_</v>
      </c>
      <c r="M99" s="2">
        <f>IF(AND(COUNTA($B99:$F99)=5,COUNTIF(L$2:L99,L99)=1),1,0)</f>
        <v>0</v>
      </c>
      <c r="N99" s="14">
        <f t="array" ref="N99">SUMPRODUCT(--(Volunteer=$D99),--(Volunteer&lt;&gt;""),--(Arsenic_ppb&lt;&gt;""))</f>
        <v>0</v>
      </c>
      <c r="O99" s="14">
        <f t="shared" si="3"/>
        <v>0</v>
      </c>
      <c r="P99" s="36" t="str">
        <f t="array" ref="P99">IF(N99=0,"",SUM(IF(Volunteer=$D99,Arsenic_ppb))/N99)</f>
        <v/>
      </c>
      <c r="Q99" s="36" t="str">
        <f t="array" ref="Q99">IF(P99="","",MAX((--(Commune=$C99))*IF(Vol_mean="",0,Vol_mean)))</f>
        <v/>
      </c>
      <c r="R99" s="36">
        <f t="array" ref="R99">SUMPRODUCT(--(District=$B99),Commune_max,(--(Commune_tag)))/SUMPRODUCT((--(District=$B99)),Commune_tag)</f>
        <v>1.9444444444444444</v>
      </c>
    </row>
    <row r="100" spans="1:18" x14ac:dyDescent="0.55000000000000004">
      <c r="A100" s="43">
        <v>99</v>
      </c>
      <c r="B100" s="43" t="s">
        <v>26</v>
      </c>
      <c r="C100" s="43" t="s">
        <v>100</v>
      </c>
      <c r="D100" s="43" t="s">
        <v>196</v>
      </c>
      <c r="E100" s="43" t="s">
        <v>202</v>
      </c>
      <c r="G100" s="2">
        <f>IF(AND(COUNTA($B100:$F100=5),COUNTIF(B$2:B100,B100)=1),1,0)</f>
        <v>0</v>
      </c>
      <c r="H100" s="2">
        <f>IF(AND(COUNTA($B100:$F100=5),COUNTIF(C$2:C100,C100)=1),1,0)</f>
        <v>0</v>
      </c>
      <c r="I100" s="2">
        <f>IF(AND(COUNTA($B100:$F100=5),COUNTIF(D$2:D100,D100)=1),1,0)</f>
        <v>0</v>
      </c>
      <c r="J100" s="2">
        <f>IF(AND(COUNTA($B100:$F100=5),COUNTIF(E$2:E100,E100)=1),1,0)</f>
        <v>1</v>
      </c>
      <c r="K100" s="2">
        <f>IF(AND(COUNTA($B100:$F100=5),COUNTIF(F$2:F100,F100)=1),1,0)</f>
        <v>0</v>
      </c>
      <c r="L100" s="45" t="str">
        <f t="shared" si="2"/>
        <v>V0013_</v>
      </c>
      <c r="M100" s="2">
        <f>IF(AND(COUNTA($B100:$F100)=5,COUNTIF(L$2:L100,L100)=1),1,0)</f>
        <v>0</v>
      </c>
      <c r="N100" s="14">
        <f t="array" ref="N100">SUMPRODUCT(--(Volunteer=$D100),--(Volunteer&lt;&gt;""),--(Arsenic_ppb&lt;&gt;""))</f>
        <v>0</v>
      </c>
      <c r="O100" s="14">
        <f t="shared" si="3"/>
        <v>0</v>
      </c>
      <c r="P100" s="36" t="str">
        <f t="array" ref="P100">IF(N100=0,"",SUM(IF(Volunteer=$D100,Arsenic_ppb))/N100)</f>
        <v/>
      </c>
      <c r="Q100" s="36" t="str">
        <f t="array" ref="Q100">IF(P100="","",MAX((--(Commune=$C100))*IF(Vol_mean="",0,Vol_mean)))</f>
        <v/>
      </c>
      <c r="R100" s="36">
        <f t="array" ref="R100">SUMPRODUCT(--(District=$B100),Commune_max,(--(Commune_tag)))/SUMPRODUCT((--(District=$B100)),Commune_tag)</f>
        <v>1.9444444444444444</v>
      </c>
    </row>
    <row r="101" spans="1:18" x14ac:dyDescent="0.55000000000000004">
      <c r="A101" s="43">
        <v>100</v>
      </c>
      <c r="B101" s="43" t="s">
        <v>26</v>
      </c>
      <c r="C101" s="43" t="s">
        <v>100</v>
      </c>
      <c r="D101" s="43" t="s">
        <v>196</v>
      </c>
      <c r="E101" s="43" t="s">
        <v>203</v>
      </c>
      <c r="G101" s="2">
        <f>IF(AND(COUNTA($B101:$F101=5),COUNTIF(B$2:B101,B101)=1),1,0)</f>
        <v>0</v>
      </c>
      <c r="H101" s="2">
        <f>IF(AND(COUNTA($B101:$F101=5),COUNTIF(C$2:C101,C101)=1),1,0)</f>
        <v>0</v>
      </c>
      <c r="I101" s="2">
        <f>IF(AND(COUNTA($B101:$F101=5),COUNTIF(D$2:D101,D101)=1),1,0)</f>
        <v>0</v>
      </c>
      <c r="J101" s="2">
        <f>IF(AND(COUNTA($B101:$F101=5),COUNTIF(E$2:E101,E101)=1),1,0)</f>
        <v>1</v>
      </c>
      <c r="K101" s="2">
        <f>IF(AND(COUNTA($B101:$F101=5),COUNTIF(F$2:F101,F101)=1),1,0)</f>
        <v>0</v>
      </c>
      <c r="L101" s="45" t="str">
        <f t="shared" si="2"/>
        <v>V0013_</v>
      </c>
      <c r="M101" s="2">
        <f>IF(AND(COUNTA($B101:$F101)=5,COUNTIF(L$2:L101,L101)=1),1,0)</f>
        <v>0</v>
      </c>
      <c r="N101" s="14">
        <f t="array" ref="N101">SUMPRODUCT(--(Volunteer=$D101),--(Volunteer&lt;&gt;""),--(Arsenic_ppb&lt;&gt;""))</f>
        <v>0</v>
      </c>
      <c r="O101" s="14">
        <f t="shared" si="3"/>
        <v>0</v>
      </c>
      <c r="P101" s="36" t="str">
        <f t="array" ref="P101">IF(N101=0,"",SUM(IF(Volunteer=$D101,Arsenic_ppb))/N101)</f>
        <v/>
      </c>
      <c r="Q101" s="36" t="str">
        <f t="array" ref="Q101">IF(P101="","",MAX((--(Commune=$C101))*IF(Vol_mean="",0,Vol_mean)))</f>
        <v/>
      </c>
      <c r="R101" s="36">
        <f t="array" ref="R101">SUMPRODUCT(--(District=$B101),Commune_max,(--(Commune_tag)))/SUMPRODUCT((--(District=$B101)),Commune_tag)</f>
        <v>1.9444444444444444</v>
      </c>
    </row>
    <row r="102" spans="1:18" x14ac:dyDescent="0.55000000000000004">
      <c r="A102" s="43">
        <v>101</v>
      </c>
      <c r="B102" s="43" t="s">
        <v>26</v>
      </c>
      <c r="C102" s="43" t="s">
        <v>100</v>
      </c>
      <c r="D102" s="43" t="s">
        <v>196</v>
      </c>
      <c r="E102" s="43" t="s">
        <v>204</v>
      </c>
      <c r="G102" s="2">
        <f>IF(AND(COUNTA($B102:$F102=5),COUNTIF(B$2:B102,B102)=1),1,0)</f>
        <v>0</v>
      </c>
      <c r="H102" s="2">
        <f>IF(AND(COUNTA($B102:$F102=5),COUNTIF(C$2:C102,C102)=1),1,0)</f>
        <v>0</v>
      </c>
      <c r="I102" s="2">
        <f>IF(AND(COUNTA($B102:$F102=5),COUNTIF(D$2:D102,D102)=1),1,0)</f>
        <v>0</v>
      </c>
      <c r="J102" s="2">
        <f>IF(AND(COUNTA($B102:$F102=5),COUNTIF(E$2:E102,E102)=1),1,0)</f>
        <v>1</v>
      </c>
      <c r="K102" s="2">
        <f>IF(AND(COUNTA($B102:$F102=5),COUNTIF(F$2:F102,F102)=1),1,0)</f>
        <v>0</v>
      </c>
      <c r="L102" s="45" t="str">
        <f t="shared" si="2"/>
        <v>V0013_</v>
      </c>
      <c r="M102" s="2">
        <f>IF(AND(COUNTA($B102:$F102)=5,COUNTIF(L$2:L102,L102)=1),1,0)</f>
        <v>0</v>
      </c>
      <c r="N102" s="14">
        <f t="array" ref="N102">SUMPRODUCT(--(Volunteer=$D102),--(Volunteer&lt;&gt;""),--(Arsenic_ppb&lt;&gt;""))</f>
        <v>0</v>
      </c>
      <c r="O102" s="14">
        <f t="shared" si="3"/>
        <v>0</v>
      </c>
      <c r="P102" s="36" t="str">
        <f t="array" ref="P102">IF(N102=0,"",SUM(IF(Volunteer=$D102,Arsenic_ppb))/N102)</f>
        <v/>
      </c>
      <c r="Q102" s="36" t="str">
        <f t="array" ref="Q102">IF(P102="","",MAX((--(Commune=$C102))*IF(Vol_mean="",0,Vol_mean)))</f>
        <v/>
      </c>
      <c r="R102" s="36">
        <f t="array" ref="R102">SUMPRODUCT(--(District=$B102),Commune_max,(--(Commune_tag)))/SUMPRODUCT((--(District=$B102)),Commune_tag)</f>
        <v>1.9444444444444444</v>
      </c>
    </row>
    <row r="103" spans="1:18" x14ac:dyDescent="0.55000000000000004">
      <c r="A103" s="43">
        <v>102</v>
      </c>
      <c r="B103" s="43" t="s">
        <v>26</v>
      </c>
      <c r="C103" s="43" t="s">
        <v>100</v>
      </c>
      <c r="D103" s="43" t="s">
        <v>196</v>
      </c>
      <c r="E103" s="43" t="s">
        <v>205</v>
      </c>
      <c r="G103" s="2">
        <f>IF(AND(COUNTA($B103:$F103=5),COUNTIF(B$2:B103,B103)=1),1,0)</f>
        <v>0</v>
      </c>
      <c r="H103" s="2">
        <f>IF(AND(COUNTA($B103:$F103=5),COUNTIF(C$2:C103,C103)=1),1,0)</f>
        <v>0</v>
      </c>
      <c r="I103" s="2">
        <f>IF(AND(COUNTA($B103:$F103=5),COUNTIF(D$2:D103,D103)=1),1,0)</f>
        <v>0</v>
      </c>
      <c r="J103" s="2">
        <f>IF(AND(COUNTA($B103:$F103=5),COUNTIF(E$2:E103,E103)=1),1,0)</f>
        <v>1</v>
      </c>
      <c r="K103" s="2">
        <f>IF(AND(COUNTA($B103:$F103=5),COUNTIF(F$2:F103,F103)=1),1,0)</f>
        <v>0</v>
      </c>
      <c r="L103" s="45" t="str">
        <f t="shared" si="2"/>
        <v>V0013_</v>
      </c>
      <c r="M103" s="2">
        <f>IF(AND(COUNTA($B103:$F103)=5,COUNTIF(L$2:L103,L103)=1),1,0)</f>
        <v>0</v>
      </c>
      <c r="N103" s="14">
        <f t="array" ref="N103">SUMPRODUCT(--(Volunteer=$D103),--(Volunteer&lt;&gt;""),--(Arsenic_ppb&lt;&gt;""))</f>
        <v>0</v>
      </c>
      <c r="O103" s="14">
        <f t="shared" si="3"/>
        <v>0</v>
      </c>
      <c r="P103" s="36" t="str">
        <f t="array" ref="P103">IF(N103=0,"",SUM(IF(Volunteer=$D103,Arsenic_ppb))/N103)</f>
        <v/>
      </c>
      <c r="Q103" s="36" t="str">
        <f t="array" ref="Q103">IF(P103="","",MAX((--(Commune=$C103))*IF(Vol_mean="",0,Vol_mean)))</f>
        <v/>
      </c>
      <c r="R103" s="36">
        <f t="array" ref="R103">SUMPRODUCT(--(District=$B103),Commune_max,(--(Commune_tag)))/SUMPRODUCT((--(District=$B103)),Commune_tag)</f>
        <v>1.9444444444444444</v>
      </c>
    </row>
    <row r="104" spans="1:18" x14ac:dyDescent="0.55000000000000004">
      <c r="A104" s="43">
        <v>103</v>
      </c>
      <c r="B104" s="43" t="s">
        <v>26</v>
      </c>
      <c r="C104" s="43" t="s">
        <v>100</v>
      </c>
      <c r="D104" s="43" t="s">
        <v>196</v>
      </c>
      <c r="E104" s="43" t="s">
        <v>206</v>
      </c>
      <c r="G104" s="2">
        <f>IF(AND(COUNTA($B104:$F104=5),COUNTIF(B$2:B104,B104)=1),1,0)</f>
        <v>0</v>
      </c>
      <c r="H104" s="2">
        <f>IF(AND(COUNTA($B104:$F104=5),COUNTIF(C$2:C104,C104)=1),1,0)</f>
        <v>0</v>
      </c>
      <c r="I104" s="2">
        <f>IF(AND(COUNTA($B104:$F104=5),COUNTIF(D$2:D104,D104)=1),1,0)</f>
        <v>0</v>
      </c>
      <c r="J104" s="2">
        <f>IF(AND(COUNTA($B104:$F104=5),COUNTIF(E$2:E104,E104)=1),1,0)</f>
        <v>1</v>
      </c>
      <c r="K104" s="2">
        <f>IF(AND(COUNTA($B104:$F104=5),COUNTIF(F$2:F104,F104)=1),1,0)</f>
        <v>0</v>
      </c>
      <c r="L104" s="45" t="str">
        <f t="shared" si="2"/>
        <v>V0013_</v>
      </c>
      <c r="M104" s="2">
        <f>IF(AND(COUNTA($B104:$F104)=5,COUNTIF(L$2:L104,L104)=1),1,0)</f>
        <v>0</v>
      </c>
      <c r="N104" s="14">
        <f t="array" ref="N104">SUMPRODUCT(--(Volunteer=$D104),--(Volunteer&lt;&gt;""),--(Arsenic_ppb&lt;&gt;""))</f>
        <v>0</v>
      </c>
      <c r="O104" s="14">
        <f t="shared" si="3"/>
        <v>0</v>
      </c>
      <c r="P104" s="36" t="str">
        <f t="array" ref="P104">IF(N104=0,"",SUM(IF(Volunteer=$D104,Arsenic_ppb))/N104)</f>
        <v/>
      </c>
      <c r="Q104" s="36" t="str">
        <f t="array" ref="Q104">IF(P104="","",MAX((--(Commune=$C104))*IF(Vol_mean="",0,Vol_mean)))</f>
        <v/>
      </c>
      <c r="R104" s="36">
        <f t="array" ref="R104">SUMPRODUCT(--(District=$B104),Commune_max,(--(Commune_tag)))/SUMPRODUCT((--(District=$B104)),Commune_tag)</f>
        <v>1.9444444444444444</v>
      </c>
    </row>
    <row r="105" spans="1:18" x14ac:dyDescent="0.55000000000000004">
      <c r="A105" s="43">
        <v>104</v>
      </c>
      <c r="B105" s="43" t="s">
        <v>26</v>
      </c>
      <c r="C105" s="43" t="s">
        <v>100</v>
      </c>
      <c r="D105" s="43" t="s">
        <v>208</v>
      </c>
      <c r="E105" s="43" t="s">
        <v>209</v>
      </c>
      <c r="G105" s="2">
        <f>IF(AND(COUNTA($B105:$F105=5),COUNTIF(B$2:B105,B105)=1),1,0)</f>
        <v>0</v>
      </c>
      <c r="H105" s="2">
        <f>IF(AND(COUNTA($B105:$F105=5),COUNTIF(C$2:C105,C105)=1),1,0)</f>
        <v>0</v>
      </c>
      <c r="I105" s="2">
        <f>IF(AND(COUNTA($B105:$F105=5),COUNTIF(D$2:D105,D105)=1),1,0)</f>
        <v>1</v>
      </c>
      <c r="J105" s="2">
        <f>IF(AND(COUNTA($B105:$F105=5),COUNTIF(E$2:E105,E105)=1),1,0)</f>
        <v>1</v>
      </c>
      <c r="K105" s="2">
        <f>IF(AND(COUNTA($B105:$F105=5),COUNTIF(F$2:F105,F105)=1),1,0)</f>
        <v>0</v>
      </c>
      <c r="L105" s="45" t="str">
        <f t="shared" si="2"/>
        <v>V0014_</v>
      </c>
      <c r="M105" s="2">
        <f>IF(AND(COUNTA($B105:$F105)=5,COUNTIF(L$2:L105,L105)=1),1,0)</f>
        <v>0</v>
      </c>
      <c r="N105" s="14">
        <f t="array" ref="N105">SUMPRODUCT(--(Volunteer=$D105),--(Volunteer&lt;&gt;""),--(Arsenic_ppb&lt;&gt;""))</f>
        <v>0</v>
      </c>
      <c r="O105" s="14">
        <f t="shared" si="3"/>
        <v>0</v>
      </c>
      <c r="P105" s="36" t="str">
        <f t="array" ref="P105">IF(N105=0,"",SUM(IF(Volunteer=$D105,Arsenic_ppb))/N105)</f>
        <v/>
      </c>
      <c r="Q105" s="36" t="str">
        <f t="array" ref="Q105">IF(P105="","",MAX((--(Commune=$C105))*IF(Vol_mean="",0,Vol_mean)))</f>
        <v/>
      </c>
      <c r="R105" s="36">
        <f t="array" ref="R105">SUMPRODUCT(--(District=$B105),Commune_max,(--(Commune_tag)))/SUMPRODUCT((--(District=$B105)),Commune_tag)</f>
        <v>1.9444444444444444</v>
      </c>
    </row>
    <row r="106" spans="1:18" x14ac:dyDescent="0.55000000000000004">
      <c r="A106" s="43">
        <v>105</v>
      </c>
      <c r="B106" s="43" t="s">
        <v>26</v>
      </c>
      <c r="C106" s="43" t="s">
        <v>100</v>
      </c>
      <c r="D106" s="43" t="s">
        <v>208</v>
      </c>
      <c r="E106" s="43" t="s">
        <v>210</v>
      </c>
      <c r="G106" s="2">
        <f>IF(AND(COUNTA($B106:$F106=5),COUNTIF(B$2:B106,B106)=1),1,0)</f>
        <v>0</v>
      </c>
      <c r="H106" s="2">
        <f>IF(AND(COUNTA($B106:$F106=5),COUNTIF(C$2:C106,C106)=1),1,0)</f>
        <v>0</v>
      </c>
      <c r="I106" s="2">
        <f>IF(AND(COUNTA($B106:$F106=5),COUNTIF(D$2:D106,D106)=1),1,0)</f>
        <v>0</v>
      </c>
      <c r="J106" s="2">
        <f>IF(AND(COUNTA($B106:$F106=5),COUNTIF(E$2:E106,E106)=1),1,0)</f>
        <v>1</v>
      </c>
      <c r="K106" s="2">
        <f>IF(AND(COUNTA($B106:$F106=5),COUNTIF(F$2:F106,F106)=1),1,0)</f>
        <v>0</v>
      </c>
      <c r="L106" s="45" t="str">
        <f t="shared" si="2"/>
        <v>V0014_</v>
      </c>
      <c r="M106" s="2">
        <f>IF(AND(COUNTA($B106:$F106)=5,COUNTIF(L$2:L106,L106)=1),1,0)</f>
        <v>0</v>
      </c>
      <c r="N106" s="14">
        <f t="array" ref="N106">SUMPRODUCT(--(Volunteer=$D106),--(Volunteer&lt;&gt;""),--(Arsenic_ppb&lt;&gt;""))</f>
        <v>0</v>
      </c>
      <c r="O106" s="14">
        <f t="shared" si="3"/>
        <v>0</v>
      </c>
      <c r="P106" s="36" t="str">
        <f t="array" ref="P106">IF(N106=0,"",SUM(IF(Volunteer=$D106,Arsenic_ppb))/N106)</f>
        <v/>
      </c>
      <c r="Q106" s="36" t="str">
        <f t="array" ref="Q106">IF(P106="","",MAX((--(Commune=$C106))*IF(Vol_mean="",0,Vol_mean)))</f>
        <v/>
      </c>
      <c r="R106" s="36">
        <f t="array" ref="R106">SUMPRODUCT(--(District=$B106),Commune_max,(--(Commune_tag)))/SUMPRODUCT((--(District=$B106)),Commune_tag)</f>
        <v>1.9444444444444444</v>
      </c>
    </row>
    <row r="107" spans="1:18" x14ac:dyDescent="0.55000000000000004">
      <c r="A107" s="43">
        <v>106</v>
      </c>
      <c r="B107" s="43" t="s">
        <v>26</v>
      </c>
      <c r="C107" s="43" t="s">
        <v>100</v>
      </c>
      <c r="D107" s="43" t="s">
        <v>208</v>
      </c>
      <c r="E107" s="43" t="s">
        <v>211</v>
      </c>
      <c r="G107" s="2">
        <f>IF(AND(COUNTA($B107:$F107=5),COUNTIF(B$2:B107,B107)=1),1,0)</f>
        <v>0</v>
      </c>
      <c r="H107" s="2">
        <f>IF(AND(COUNTA($B107:$F107=5),COUNTIF(C$2:C107,C107)=1),1,0)</f>
        <v>0</v>
      </c>
      <c r="I107" s="2">
        <f>IF(AND(COUNTA($B107:$F107=5),COUNTIF(D$2:D107,D107)=1),1,0)</f>
        <v>0</v>
      </c>
      <c r="J107" s="2">
        <f>IF(AND(COUNTA($B107:$F107=5),COUNTIF(E$2:E107,E107)=1),1,0)</f>
        <v>1</v>
      </c>
      <c r="K107" s="2">
        <f>IF(AND(COUNTA($B107:$F107=5),COUNTIF(F$2:F107,F107)=1),1,0)</f>
        <v>0</v>
      </c>
      <c r="L107" s="45" t="str">
        <f t="shared" si="2"/>
        <v>V0014_</v>
      </c>
      <c r="M107" s="2">
        <f>IF(AND(COUNTA($B107:$F107)=5,COUNTIF(L$2:L107,L107)=1),1,0)</f>
        <v>0</v>
      </c>
      <c r="N107" s="14">
        <f t="array" ref="N107">SUMPRODUCT(--(Volunteer=$D107),--(Volunteer&lt;&gt;""),--(Arsenic_ppb&lt;&gt;""))</f>
        <v>0</v>
      </c>
      <c r="O107" s="14">
        <f t="shared" si="3"/>
        <v>0</v>
      </c>
      <c r="P107" s="36" t="str">
        <f t="array" ref="P107">IF(N107=0,"",SUM(IF(Volunteer=$D107,Arsenic_ppb))/N107)</f>
        <v/>
      </c>
      <c r="Q107" s="36" t="str">
        <f t="array" ref="Q107">IF(P107="","",MAX((--(Commune=$C107))*IF(Vol_mean="",0,Vol_mean)))</f>
        <v/>
      </c>
      <c r="R107" s="36">
        <f t="array" ref="R107">SUMPRODUCT(--(District=$B107),Commune_max,(--(Commune_tag)))/SUMPRODUCT((--(District=$B107)),Commune_tag)</f>
        <v>1.9444444444444444</v>
      </c>
    </row>
    <row r="108" spans="1:18" x14ac:dyDescent="0.55000000000000004">
      <c r="A108" s="43">
        <v>107</v>
      </c>
      <c r="B108" s="43" t="s">
        <v>26</v>
      </c>
      <c r="C108" s="43" t="s">
        <v>100</v>
      </c>
      <c r="D108" s="43" t="s">
        <v>208</v>
      </c>
      <c r="E108" s="43" t="s">
        <v>212</v>
      </c>
      <c r="G108" s="2">
        <f>IF(AND(COUNTA($B108:$F108=5),COUNTIF(B$2:B108,B108)=1),1,0)</f>
        <v>0</v>
      </c>
      <c r="H108" s="2">
        <f>IF(AND(COUNTA($B108:$F108=5),COUNTIF(C$2:C108,C108)=1),1,0)</f>
        <v>0</v>
      </c>
      <c r="I108" s="2">
        <f>IF(AND(COUNTA($B108:$F108=5),COUNTIF(D$2:D108,D108)=1),1,0)</f>
        <v>0</v>
      </c>
      <c r="J108" s="2">
        <f>IF(AND(COUNTA($B108:$F108=5),COUNTIF(E$2:E108,E108)=1),1,0)</f>
        <v>1</v>
      </c>
      <c r="K108" s="2">
        <f>IF(AND(COUNTA($B108:$F108=5),COUNTIF(F$2:F108,F108)=1),1,0)</f>
        <v>0</v>
      </c>
      <c r="L108" s="45" t="str">
        <f t="shared" si="2"/>
        <v>V0014_</v>
      </c>
      <c r="M108" s="2">
        <f>IF(AND(COUNTA($B108:$F108)=5,COUNTIF(L$2:L108,L108)=1),1,0)</f>
        <v>0</v>
      </c>
      <c r="N108" s="14">
        <f t="array" ref="N108">SUMPRODUCT(--(Volunteer=$D108),--(Volunteer&lt;&gt;""),--(Arsenic_ppb&lt;&gt;""))</f>
        <v>0</v>
      </c>
      <c r="O108" s="14">
        <f t="shared" si="3"/>
        <v>0</v>
      </c>
      <c r="P108" s="36" t="str">
        <f t="array" ref="P108">IF(N108=0,"",SUM(IF(Volunteer=$D108,Arsenic_ppb))/N108)</f>
        <v/>
      </c>
      <c r="Q108" s="36" t="str">
        <f t="array" ref="Q108">IF(P108="","",MAX((--(Commune=$C108))*IF(Vol_mean="",0,Vol_mean)))</f>
        <v/>
      </c>
      <c r="R108" s="36">
        <f t="array" ref="R108">SUMPRODUCT(--(District=$B108),Commune_max,(--(Commune_tag)))/SUMPRODUCT((--(District=$B108)),Commune_tag)</f>
        <v>1.9444444444444444</v>
      </c>
    </row>
    <row r="109" spans="1:18" x14ac:dyDescent="0.55000000000000004">
      <c r="A109" s="43">
        <v>108</v>
      </c>
      <c r="B109" s="43" t="s">
        <v>26</v>
      </c>
      <c r="C109" s="43" t="s">
        <v>100</v>
      </c>
      <c r="D109" s="43" t="s">
        <v>208</v>
      </c>
      <c r="E109" s="43" t="s">
        <v>213</v>
      </c>
      <c r="G109" s="2">
        <f>IF(AND(COUNTA($B109:$F109=5),COUNTIF(B$2:B109,B109)=1),1,0)</f>
        <v>0</v>
      </c>
      <c r="H109" s="2">
        <f>IF(AND(COUNTA($B109:$F109=5),COUNTIF(C$2:C109,C109)=1),1,0)</f>
        <v>0</v>
      </c>
      <c r="I109" s="2">
        <f>IF(AND(COUNTA($B109:$F109=5),COUNTIF(D$2:D109,D109)=1),1,0)</f>
        <v>0</v>
      </c>
      <c r="J109" s="2">
        <f>IF(AND(COUNTA($B109:$F109=5),COUNTIF(E$2:E109,E109)=1),1,0)</f>
        <v>1</v>
      </c>
      <c r="K109" s="2">
        <f>IF(AND(COUNTA($B109:$F109=5),COUNTIF(F$2:F109,F109)=1),1,0)</f>
        <v>0</v>
      </c>
      <c r="L109" s="45" t="str">
        <f t="shared" si="2"/>
        <v>V0014_</v>
      </c>
      <c r="M109" s="2">
        <f>IF(AND(COUNTA($B109:$F109)=5,COUNTIF(L$2:L109,L109)=1),1,0)</f>
        <v>0</v>
      </c>
      <c r="N109" s="14">
        <f t="array" ref="N109">SUMPRODUCT(--(Volunteer=$D109),--(Volunteer&lt;&gt;""),--(Arsenic_ppb&lt;&gt;""))</f>
        <v>0</v>
      </c>
      <c r="O109" s="14">
        <f t="shared" si="3"/>
        <v>0</v>
      </c>
      <c r="P109" s="36" t="str">
        <f t="array" ref="P109">IF(N109=0,"",SUM(IF(Volunteer=$D109,Arsenic_ppb))/N109)</f>
        <v/>
      </c>
      <c r="Q109" s="36" t="str">
        <f t="array" ref="Q109">IF(P109="","",MAX((--(Commune=$C109))*IF(Vol_mean="",0,Vol_mean)))</f>
        <v/>
      </c>
      <c r="R109" s="36">
        <f t="array" ref="R109">SUMPRODUCT(--(District=$B109),Commune_max,(--(Commune_tag)))/SUMPRODUCT((--(District=$B109)),Commune_tag)</f>
        <v>1.9444444444444444</v>
      </c>
    </row>
    <row r="110" spans="1:18" x14ac:dyDescent="0.55000000000000004">
      <c r="A110" s="43">
        <v>109</v>
      </c>
      <c r="B110" s="43" t="s">
        <v>26</v>
      </c>
      <c r="C110" s="43" t="s">
        <v>100</v>
      </c>
      <c r="D110" s="43" t="s">
        <v>215</v>
      </c>
      <c r="E110" s="43" t="s">
        <v>216</v>
      </c>
      <c r="G110" s="2">
        <f>IF(AND(COUNTA($B110:$F110=5),COUNTIF(B$2:B110,B110)=1),1,0)</f>
        <v>0</v>
      </c>
      <c r="H110" s="2">
        <f>IF(AND(COUNTA($B110:$F110=5),COUNTIF(C$2:C110,C110)=1),1,0)</f>
        <v>0</v>
      </c>
      <c r="I110" s="2">
        <f>IF(AND(COUNTA($B110:$F110=5),COUNTIF(D$2:D110,D110)=1),1,0)</f>
        <v>1</v>
      </c>
      <c r="J110" s="2">
        <f>IF(AND(COUNTA($B110:$F110=5),COUNTIF(E$2:E110,E110)=1),1,0)</f>
        <v>1</v>
      </c>
      <c r="K110" s="2">
        <f>IF(AND(COUNTA($B110:$F110=5),COUNTIF(F$2:F110,F110)=1),1,0)</f>
        <v>0</v>
      </c>
      <c r="L110" s="45" t="str">
        <f t="shared" si="2"/>
        <v>V0015_</v>
      </c>
      <c r="M110" s="2">
        <f>IF(AND(COUNTA($B110:$F110)=5,COUNTIF(L$2:L110,L110)=1),1,0)</f>
        <v>0</v>
      </c>
      <c r="N110" s="14">
        <f t="array" ref="N110">SUMPRODUCT(--(Volunteer=$D110),--(Volunteer&lt;&gt;""),--(Arsenic_ppb&lt;&gt;""))</f>
        <v>0</v>
      </c>
      <c r="O110" s="14">
        <f t="shared" si="3"/>
        <v>0</v>
      </c>
      <c r="P110" s="36" t="str">
        <f t="array" ref="P110">IF(N110=0,"",SUM(IF(Volunteer=$D110,Arsenic_ppb))/N110)</f>
        <v/>
      </c>
      <c r="Q110" s="36" t="str">
        <f t="array" ref="Q110">IF(P110="","",MAX((--(Commune=$C110))*IF(Vol_mean="",0,Vol_mean)))</f>
        <v/>
      </c>
      <c r="R110" s="36">
        <f t="array" ref="R110">SUMPRODUCT(--(District=$B110),Commune_max,(--(Commune_tag)))/SUMPRODUCT((--(District=$B110)),Commune_tag)</f>
        <v>1.9444444444444444</v>
      </c>
    </row>
    <row r="111" spans="1:18" x14ac:dyDescent="0.55000000000000004">
      <c r="A111" s="43">
        <v>110</v>
      </c>
      <c r="B111" s="43" t="s">
        <v>26</v>
      </c>
      <c r="C111" s="43" t="s">
        <v>100</v>
      </c>
      <c r="D111" s="43" t="s">
        <v>215</v>
      </c>
      <c r="E111" s="43" t="s">
        <v>217</v>
      </c>
      <c r="G111" s="2">
        <f>IF(AND(COUNTA($B111:$F111=5),COUNTIF(B$2:B111,B111)=1),1,0)</f>
        <v>0</v>
      </c>
      <c r="H111" s="2">
        <f>IF(AND(COUNTA($B111:$F111=5),COUNTIF(C$2:C111,C111)=1),1,0)</f>
        <v>0</v>
      </c>
      <c r="I111" s="2">
        <f>IF(AND(COUNTA($B111:$F111=5),COUNTIF(D$2:D111,D111)=1),1,0)</f>
        <v>0</v>
      </c>
      <c r="J111" s="2">
        <f>IF(AND(COUNTA($B111:$F111=5),COUNTIF(E$2:E111,E111)=1),1,0)</f>
        <v>1</v>
      </c>
      <c r="K111" s="2">
        <f>IF(AND(COUNTA($B111:$F111=5),COUNTIF(F$2:F111,F111)=1),1,0)</f>
        <v>0</v>
      </c>
      <c r="L111" s="45" t="str">
        <f t="shared" si="2"/>
        <v>V0015_</v>
      </c>
      <c r="M111" s="2">
        <f>IF(AND(COUNTA($B111:$F111)=5,COUNTIF(L$2:L111,L111)=1),1,0)</f>
        <v>0</v>
      </c>
      <c r="N111" s="14">
        <f t="array" ref="N111">SUMPRODUCT(--(Volunteer=$D111),--(Volunteer&lt;&gt;""),--(Arsenic_ppb&lt;&gt;""))</f>
        <v>0</v>
      </c>
      <c r="O111" s="14">
        <f t="shared" si="3"/>
        <v>0</v>
      </c>
      <c r="P111" s="36" t="str">
        <f t="array" ref="P111">IF(N111=0,"",SUM(IF(Volunteer=$D111,Arsenic_ppb))/N111)</f>
        <v/>
      </c>
      <c r="Q111" s="36" t="str">
        <f t="array" ref="Q111">IF(P111="","",MAX((--(Commune=$C111))*IF(Vol_mean="",0,Vol_mean)))</f>
        <v/>
      </c>
      <c r="R111" s="36">
        <f t="array" ref="R111">SUMPRODUCT(--(District=$B111),Commune_max,(--(Commune_tag)))/SUMPRODUCT((--(District=$B111)),Commune_tag)</f>
        <v>1.9444444444444444</v>
      </c>
    </row>
    <row r="112" spans="1:18" x14ac:dyDescent="0.55000000000000004">
      <c r="A112" s="43">
        <v>111</v>
      </c>
      <c r="B112" s="43" t="s">
        <v>26</v>
      </c>
      <c r="C112" s="43" t="s">
        <v>100</v>
      </c>
      <c r="D112" s="43" t="s">
        <v>215</v>
      </c>
      <c r="E112" s="43" t="s">
        <v>218</v>
      </c>
      <c r="G112" s="2">
        <f>IF(AND(COUNTA($B112:$F112=5),COUNTIF(B$2:B112,B112)=1),1,0)</f>
        <v>0</v>
      </c>
      <c r="H112" s="2">
        <f>IF(AND(COUNTA($B112:$F112=5),COUNTIF(C$2:C112,C112)=1),1,0)</f>
        <v>0</v>
      </c>
      <c r="I112" s="2">
        <f>IF(AND(COUNTA($B112:$F112=5),COUNTIF(D$2:D112,D112)=1),1,0)</f>
        <v>0</v>
      </c>
      <c r="J112" s="2">
        <f>IF(AND(COUNTA($B112:$F112=5),COUNTIF(E$2:E112,E112)=1),1,0)</f>
        <v>1</v>
      </c>
      <c r="K112" s="2">
        <f>IF(AND(COUNTA($B112:$F112=5),COUNTIF(F$2:F112,F112)=1),1,0)</f>
        <v>0</v>
      </c>
      <c r="L112" s="45" t="str">
        <f t="shared" si="2"/>
        <v>V0015_</v>
      </c>
      <c r="M112" s="2">
        <f>IF(AND(COUNTA($B112:$F112)=5,COUNTIF(L$2:L112,L112)=1),1,0)</f>
        <v>0</v>
      </c>
      <c r="N112" s="14">
        <f t="array" ref="N112">SUMPRODUCT(--(Volunteer=$D112),--(Volunteer&lt;&gt;""),--(Arsenic_ppb&lt;&gt;""))</f>
        <v>0</v>
      </c>
      <c r="O112" s="14">
        <f t="shared" si="3"/>
        <v>0</v>
      </c>
      <c r="P112" s="36" t="str">
        <f t="array" ref="P112">IF(N112=0,"",SUM(IF(Volunteer=$D112,Arsenic_ppb))/N112)</f>
        <v/>
      </c>
      <c r="Q112" s="36" t="str">
        <f t="array" ref="Q112">IF(P112="","",MAX((--(Commune=$C112))*IF(Vol_mean="",0,Vol_mean)))</f>
        <v/>
      </c>
      <c r="R112" s="36">
        <f t="array" ref="R112">SUMPRODUCT(--(District=$B112),Commune_max,(--(Commune_tag)))/SUMPRODUCT((--(District=$B112)),Commune_tag)</f>
        <v>1.9444444444444444</v>
      </c>
    </row>
    <row r="113" spans="1:18" x14ac:dyDescent="0.55000000000000004">
      <c r="A113" s="43">
        <v>112</v>
      </c>
      <c r="B113" s="43" t="s">
        <v>26</v>
      </c>
      <c r="C113" s="43" t="s">
        <v>100</v>
      </c>
      <c r="D113" s="43" t="s">
        <v>215</v>
      </c>
      <c r="E113" s="43" t="s">
        <v>219</v>
      </c>
      <c r="G113" s="2">
        <f>IF(AND(COUNTA($B113:$F113=5),COUNTIF(B$2:B113,B113)=1),1,0)</f>
        <v>0</v>
      </c>
      <c r="H113" s="2">
        <f>IF(AND(COUNTA($B113:$F113=5),COUNTIF(C$2:C113,C113)=1),1,0)</f>
        <v>0</v>
      </c>
      <c r="I113" s="2">
        <f>IF(AND(COUNTA($B113:$F113=5),COUNTIF(D$2:D113,D113)=1),1,0)</f>
        <v>0</v>
      </c>
      <c r="J113" s="2">
        <f>IF(AND(COUNTA($B113:$F113=5),COUNTIF(E$2:E113,E113)=1),1,0)</f>
        <v>1</v>
      </c>
      <c r="K113" s="2">
        <f>IF(AND(COUNTA($B113:$F113=5),COUNTIF(F$2:F113,F113)=1),1,0)</f>
        <v>0</v>
      </c>
      <c r="L113" s="45" t="str">
        <f t="shared" si="2"/>
        <v>V0015_</v>
      </c>
      <c r="M113" s="2">
        <f>IF(AND(COUNTA($B113:$F113)=5,COUNTIF(L$2:L113,L113)=1),1,0)</f>
        <v>0</v>
      </c>
      <c r="N113" s="14">
        <f t="array" ref="N113">SUMPRODUCT(--(Volunteer=$D113),--(Volunteer&lt;&gt;""),--(Arsenic_ppb&lt;&gt;""))</f>
        <v>0</v>
      </c>
      <c r="O113" s="14">
        <f t="shared" si="3"/>
        <v>0</v>
      </c>
      <c r="P113" s="36" t="str">
        <f t="array" ref="P113">IF(N113=0,"",SUM(IF(Volunteer=$D113,Arsenic_ppb))/N113)</f>
        <v/>
      </c>
      <c r="Q113" s="36" t="str">
        <f t="array" ref="Q113">IF(P113="","",MAX((--(Commune=$C113))*IF(Vol_mean="",0,Vol_mean)))</f>
        <v/>
      </c>
      <c r="R113" s="36">
        <f t="array" ref="R113">SUMPRODUCT(--(District=$B113),Commune_max,(--(Commune_tag)))/SUMPRODUCT((--(District=$B113)),Commune_tag)</f>
        <v>1.9444444444444444</v>
      </c>
    </row>
    <row r="114" spans="1:18" x14ac:dyDescent="0.55000000000000004">
      <c r="A114" s="43">
        <v>113</v>
      </c>
      <c r="B114" s="43" t="s">
        <v>26</v>
      </c>
      <c r="C114" s="43" t="s">
        <v>100</v>
      </c>
      <c r="D114" s="43" t="s">
        <v>215</v>
      </c>
      <c r="E114" s="43" t="s">
        <v>220</v>
      </c>
      <c r="G114" s="2">
        <f>IF(AND(COUNTA($B114:$F114=5),COUNTIF(B$2:B114,B114)=1),1,0)</f>
        <v>0</v>
      </c>
      <c r="H114" s="2">
        <f>IF(AND(COUNTA($B114:$F114=5),COUNTIF(C$2:C114,C114)=1),1,0)</f>
        <v>0</v>
      </c>
      <c r="I114" s="2">
        <f>IF(AND(COUNTA($B114:$F114=5),COUNTIF(D$2:D114,D114)=1),1,0)</f>
        <v>0</v>
      </c>
      <c r="J114" s="2">
        <f>IF(AND(COUNTA($B114:$F114=5),COUNTIF(E$2:E114,E114)=1),1,0)</f>
        <v>1</v>
      </c>
      <c r="K114" s="2">
        <f>IF(AND(COUNTA($B114:$F114=5),COUNTIF(F$2:F114,F114)=1),1,0)</f>
        <v>0</v>
      </c>
      <c r="L114" s="45" t="str">
        <f t="shared" si="2"/>
        <v>V0015_</v>
      </c>
      <c r="M114" s="2">
        <f>IF(AND(COUNTA($B114:$F114)=5,COUNTIF(L$2:L114,L114)=1),1,0)</f>
        <v>0</v>
      </c>
      <c r="N114" s="14">
        <f t="array" ref="N114">SUMPRODUCT(--(Volunteer=$D114),--(Volunteer&lt;&gt;""),--(Arsenic_ppb&lt;&gt;""))</f>
        <v>0</v>
      </c>
      <c r="O114" s="14">
        <f t="shared" si="3"/>
        <v>0</v>
      </c>
      <c r="P114" s="36" t="str">
        <f t="array" ref="P114">IF(N114=0,"",SUM(IF(Volunteer=$D114,Arsenic_ppb))/N114)</f>
        <v/>
      </c>
      <c r="Q114" s="36" t="str">
        <f t="array" ref="Q114">IF(P114="","",MAX((--(Commune=$C114))*IF(Vol_mean="",0,Vol_mean)))</f>
        <v/>
      </c>
      <c r="R114" s="36">
        <f t="array" ref="R114">SUMPRODUCT(--(District=$B114),Commune_max,(--(Commune_tag)))/SUMPRODUCT((--(District=$B114)),Commune_tag)</f>
        <v>1.9444444444444444</v>
      </c>
    </row>
    <row r="115" spans="1:18" x14ac:dyDescent="0.55000000000000004">
      <c r="A115" s="43">
        <v>114</v>
      </c>
      <c r="B115" s="43" t="s">
        <v>26</v>
      </c>
      <c r="C115" s="43" t="s">
        <v>100</v>
      </c>
      <c r="D115" s="43" t="s">
        <v>215</v>
      </c>
      <c r="E115" s="43" t="s">
        <v>221</v>
      </c>
      <c r="G115" s="2">
        <f>IF(AND(COUNTA($B115:$F115=5),COUNTIF(B$2:B115,B115)=1),1,0)</f>
        <v>0</v>
      </c>
      <c r="H115" s="2">
        <f>IF(AND(COUNTA($B115:$F115=5),COUNTIF(C$2:C115,C115)=1),1,0)</f>
        <v>0</v>
      </c>
      <c r="I115" s="2">
        <f>IF(AND(COUNTA($B115:$F115=5),COUNTIF(D$2:D115,D115)=1),1,0)</f>
        <v>0</v>
      </c>
      <c r="J115" s="2">
        <f>IF(AND(COUNTA($B115:$F115=5),COUNTIF(E$2:E115,E115)=1),1,0)</f>
        <v>1</v>
      </c>
      <c r="K115" s="2">
        <f>IF(AND(COUNTA($B115:$F115=5),COUNTIF(F$2:F115,F115)=1),1,0)</f>
        <v>0</v>
      </c>
      <c r="L115" s="45" t="str">
        <f t="shared" si="2"/>
        <v>V0015_</v>
      </c>
      <c r="M115" s="2">
        <f>IF(AND(COUNTA($B115:$F115)=5,COUNTIF(L$2:L115,L115)=1),1,0)</f>
        <v>0</v>
      </c>
      <c r="N115" s="14">
        <f t="array" ref="N115">SUMPRODUCT(--(Volunteer=$D115),--(Volunteer&lt;&gt;""),--(Arsenic_ppb&lt;&gt;""))</f>
        <v>0</v>
      </c>
      <c r="O115" s="14">
        <f t="shared" si="3"/>
        <v>0</v>
      </c>
      <c r="P115" s="36" t="str">
        <f t="array" ref="P115">IF(N115=0,"",SUM(IF(Volunteer=$D115,Arsenic_ppb))/N115)</f>
        <v/>
      </c>
      <c r="Q115" s="36" t="str">
        <f t="array" ref="Q115">IF(P115="","",MAX((--(Commune=$C115))*IF(Vol_mean="",0,Vol_mean)))</f>
        <v/>
      </c>
      <c r="R115" s="36">
        <f t="array" ref="R115">SUMPRODUCT(--(District=$B115),Commune_max,(--(Commune_tag)))/SUMPRODUCT((--(District=$B115)),Commune_tag)</f>
        <v>1.9444444444444444</v>
      </c>
    </row>
    <row r="116" spans="1:18" x14ac:dyDescent="0.55000000000000004">
      <c r="A116" s="43">
        <v>115</v>
      </c>
      <c r="B116" s="43" t="s">
        <v>29</v>
      </c>
      <c r="C116" s="43" t="s">
        <v>110</v>
      </c>
      <c r="D116" s="43" t="s">
        <v>222</v>
      </c>
      <c r="E116" s="43" t="s">
        <v>223</v>
      </c>
      <c r="F116" s="41">
        <v>35</v>
      </c>
      <c r="G116" s="2">
        <f>IF(AND(COUNTA($B116:$F116=5),COUNTIF(B$2:B116,B116)=1),1,0)</f>
        <v>1</v>
      </c>
      <c r="H116" s="2">
        <f>IF(AND(COUNTA($B116:$F116=5),COUNTIF(C$2:C116,C116)=1),1,0)</f>
        <v>1</v>
      </c>
      <c r="I116" s="2">
        <f>IF(AND(COUNTA($B116:$F116=5),COUNTIF(D$2:D116,D116)=1),1,0)</f>
        <v>1</v>
      </c>
      <c r="J116" s="2">
        <f>IF(AND(COUNTA($B116:$F116=5),COUNTIF(E$2:E116,E116)=1),1,0)</f>
        <v>1</v>
      </c>
      <c r="K116" s="2">
        <f>IF(AND(COUNTA($B116:$F116=5),COUNTIF(F$2:F116,F116)=1),1,0)</f>
        <v>1</v>
      </c>
      <c r="L116" s="45" t="str">
        <f t="shared" si="2"/>
        <v>V0016_35</v>
      </c>
      <c r="M116" s="2">
        <f>IF(AND(COUNTA($B116:$F116)=5,COUNTIF(L$2:L116,L116)=1),1,0)</f>
        <v>1</v>
      </c>
      <c r="N116" s="14">
        <f t="array" ref="N116">SUMPRODUCT(--(Volunteer=$D116),--(Volunteer&lt;&gt;""),--(Arsenic_ppb&lt;&gt;""))</f>
        <v>5</v>
      </c>
      <c r="O116" s="14">
        <f t="shared" si="3"/>
        <v>5</v>
      </c>
      <c r="P116" s="36">
        <f t="array" ref="P116">IF(N116=0,"",SUM(IF(Volunteer=$D116,Arsenic_ppb))/N116)</f>
        <v>42</v>
      </c>
      <c r="Q116" s="36">
        <f t="array" ref="Q116">IF(P116="","",MAX((--(Commune=$C116))*IF(Vol_mean="",0,Vol_mean)))</f>
        <v>50.857142857142854</v>
      </c>
      <c r="R116" s="36">
        <f t="array" ref="R116">SUMPRODUCT(--(District=$B116),Commune_max,(--(Commune_tag)))/SUMPRODUCT((--(District=$B116)),Commune_tag)</f>
        <v>45.43015873015873</v>
      </c>
    </row>
    <row r="117" spans="1:18" x14ac:dyDescent="0.55000000000000004">
      <c r="A117" s="43">
        <v>116</v>
      </c>
      <c r="B117" s="43" t="s">
        <v>29</v>
      </c>
      <c r="C117" s="43" t="s">
        <v>110</v>
      </c>
      <c r="D117" s="43" t="s">
        <v>222</v>
      </c>
      <c r="E117" s="43" t="s">
        <v>224</v>
      </c>
      <c r="F117" s="41">
        <v>39</v>
      </c>
      <c r="G117" s="2">
        <f>IF(AND(COUNTA($B117:$F117=5),COUNTIF(B$2:B117,B117)=1),1,0)</f>
        <v>0</v>
      </c>
      <c r="H117" s="2">
        <f>IF(AND(COUNTA($B117:$F117=5),COUNTIF(C$2:C117,C117)=1),1,0)</f>
        <v>0</v>
      </c>
      <c r="I117" s="2">
        <f>IF(AND(COUNTA($B117:$F117=5),COUNTIF(D$2:D117,D117)=1),1,0)</f>
        <v>0</v>
      </c>
      <c r="J117" s="2">
        <f>IF(AND(COUNTA($B117:$F117=5),COUNTIF(E$2:E117,E117)=1),1,0)</f>
        <v>1</v>
      </c>
      <c r="K117" s="2">
        <f>IF(AND(COUNTA($B117:$F117=5),COUNTIF(F$2:F117,F117)=1),1,0)</f>
        <v>1</v>
      </c>
      <c r="L117" s="45" t="str">
        <f t="shared" si="2"/>
        <v>V0016_39</v>
      </c>
      <c r="M117" s="2">
        <f>IF(AND(COUNTA($B117:$F117)=5,COUNTIF(L$2:L117,L117)=1),1,0)</f>
        <v>1</v>
      </c>
      <c r="N117" s="14">
        <f t="array" ref="N117">SUMPRODUCT(--(Volunteer=$D117),--(Volunteer&lt;&gt;""),--(Arsenic_ppb&lt;&gt;""))</f>
        <v>5</v>
      </c>
      <c r="O117" s="14">
        <f t="shared" si="3"/>
        <v>5</v>
      </c>
      <c r="P117" s="36">
        <f t="array" ref="P117">IF(N117=0,"",SUM(IF(Volunteer=$D117,Arsenic_ppb))/N117)</f>
        <v>42</v>
      </c>
      <c r="Q117" s="36">
        <f t="array" ref="Q117">IF(P117="","",MAX((--(Commune=$C117))*IF(Vol_mean="",0,Vol_mean)))</f>
        <v>50.857142857142854</v>
      </c>
      <c r="R117" s="36">
        <f t="array" ref="R117">SUMPRODUCT(--(District=$B117),Commune_max,(--(Commune_tag)))/SUMPRODUCT((--(District=$B117)),Commune_tag)</f>
        <v>45.43015873015873</v>
      </c>
    </row>
    <row r="118" spans="1:18" x14ac:dyDescent="0.55000000000000004">
      <c r="A118" s="43">
        <v>117</v>
      </c>
      <c r="B118" s="43" t="s">
        <v>29</v>
      </c>
      <c r="C118" s="43" t="s">
        <v>110</v>
      </c>
      <c r="D118" s="43" t="s">
        <v>222</v>
      </c>
      <c r="E118" s="43" t="s">
        <v>225</v>
      </c>
      <c r="F118" s="41">
        <v>47</v>
      </c>
      <c r="G118" s="2">
        <f>IF(AND(COUNTA($B118:$F118=5),COUNTIF(B$2:B118,B118)=1),1,0)</f>
        <v>0</v>
      </c>
      <c r="H118" s="2">
        <f>IF(AND(COUNTA($B118:$F118=5),COUNTIF(C$2:C118,C118)=1),1,0)</f>
        <v>0</v>
      </c>
      <c r="I118" s="2">
        <f>IF(AND(COUNTA($B118:$F118=5),COUNTIF(D$2:D118,D118)=1),1,0)</f>
        <v>0</v>
      </c>
      <c r="J118" s="2">
        <f>IF(AND(COUNTA($B118:$F118=5),COUNTIF(E$2:E118,E118)=1),1,0)</f>
        <v>1</v>
      </c>
      <c r="K118" s="2">
        <f>IF(AND(COUNTA($B118:$F118=5),COUNTIF(F$2:F118,F118)=1),1,0)</f>
        <v>1</v>
      </c>
      <c r="L118" s="45" t="str">
        <f t="shared" si="2"/>
        <v>V0016_47</v>
      </c>
      <c r="M118" s="2">
        <f>IF(AND(COUNTA($B118:$F118)=5,COUNTIF(L$2:L118,L118)=1),1,0)</f>
        <v>1</v>
      </c>
      <c r="N118" s="14">
        <f t="array" ref="N118">SUMPRODUCT(--(Volunteer=$D118),--(Volunteer&lt;&gt;""),--(Arsenic_ppb&lt;&gt;""))</f>
        <v>5</v>
      </c>
      <c r="O118" s="14">
        <f t="shared" si="3"/>
        <v>5</v>
      </c>
      <c r="P118" s="36">
        <f t="array" ref="P118">IF(N118=0,"",SUM(IF(Volunteer=$D118,Arsenic_ppb))/N118)</f>
        <v>42</v>
      </c>
      <c r="Q118" s="36">
        <f t="array" ref="Q118">IF(P118="","",MAX((--(Commune=$C118))*IF(Vol_mean="",0,Vol_mean)))</f>
        <v>50.857142857142854</v>
      </c>
      <c r="R118" s="36">
        <f t="array" ref="R118">SUMPRODUCT(--(District=$B118),Commune_max,(--(Commune_tag)))/SUMPRODUCT((--(District=$B118)),Commune_tag)</f>
        <v>45.43015873015873</v>
      </c>
    </row>
    <row r="119" spans="1:18" x14ac:dyDescent="0.55000000000000004">
      <c r="A119" s="43">
        <v>118</v>
      </c>
      <c r="B119" s="43" t="s">
        <v>29</v>
      </c>
      <c r="C119" s="43" t="s">
        <v>110</v>
      </c>
      <c r="D119" s="43" t="s">
        <v>222</v>
      </c>
      <c r="E119" s="43" t="s">
        <v>226</v>
      </c>
      <c r="F119" s="41">
        <v>41</v>
      </c>
      <c r="G119" s="2">
        <f>IF(AND(COUNTA($B119:$F119=5),COUNTIF(B$2:B119,B119)=1),1,0)</f>
        <v>0</v>
      </c>
      <c r="H119" s="2">
        <f>IF(AND(COUNTA($B119:$F119=5),COUNTIF(C$2:C119,C119)=1),1,0)</f>
        <v>0</v>
      </c>
      <c r="I119" s="2">
        <f>IF(AND(COUNTA($B119:$F119=5),COUNTIF(D$2:D119,D119)=1),1,0)</f>
        <v>0</v>
      </c>
      <c r="J119" s="2">
        <f>IF(AND(COUNTA($B119:$F119=5),COUNTIF(E$2:E119,E119)=1),1,0)</f>
        <v>1</v>
      </c>
      <c r="K119" s="2">
        <f>IF(AND(COUNTA($B119:$F119=5),COUNTIF(F$2:F119,F119)=1),1,0)</f>
        <v>1</v>
      </c>
      <c r="L119" s="45" t="str">
        <f t="shared" si="2"/>
        <v>V0016_41</v>
      </c>
      <c r="M119" s="2">
        <f>IF(AND(COUNTA($B119:$F119)=5,COUNTIF(L$2:L119,L119)=1),1,0)</f>
        <v>1</v>
      </c>
      <c r="N119" s="14">
        <f t="array" ref="N119">SUMPRODUCT(--(Volunteer=$D119),--(Volunteer&lt;&gt;""),--(Arsenic_ppb&lt;&gt;""))</f>
        <v>5</v>
      </c>
      <c r="O119" s="14">
        <f t="shared" si="3"/>
        <v>5</v>
      </c>
      <c r="P119" s="36">
        <f t="array" ref="P119">IF(N119=0,"",SUM(IF(Volunteer=$D119,Arsenic_ppb))/N119)</f>
        <v>42</v>
      </c>
      <c r="Q119" s="36">
        <f t="array" ref="Q119">IF(P119="","",MAX((--(Commune=$C119))*IF(Vol_mean="",0,Vol_mean)))</f>
        <v>50.857142857142854</v>
      </c>
      <c r="R119" s="36">
        <f t="array" ref="R119">SUMPRODUCT(--(District=$B119),Commune_max,(--(Commune_tag)))/SUMPRODUCT((--(District=$B119)),Commune_tag)</f>
        <v>45.43015873015873</v>
      </c>
    </row>
    <row r="120" spans="1:18" x14ac:dyDescent="0.55000000000000004">
      <c r="A120" s="43">
        <v>119</v>
      </c>
      <c r="B120" s="43" t="s">
        <v>29</v>
      </c>
      <c r="C120" s="43" t="s">
        <v>110</v>
      </c>
      <c r="D120" s="43" t="s">
        <v>222</v>
      </c>
      <c r="E120" s="43" t="s">
        <v>227</v>
      </c>
      <c r="F120" s="41">
        <v>48</v>
      </c>
      <c r="G120" s="2">
        <f>IF(AND(COUNTA($B120:$F120=5),COUNTIF(B$2:B120,B120)=1),1,0)</f>
        <v>0</v>
      </c>
      <c r="H120" s="2">
        <f>IF(AND(COUNTA($B120:$F120=5),COUNTIF(C$2:C120,C120)=1),1,0)</f>
        <v>0</v>
      </c>
      <c r="I120" s="2">
        <f>IF(AND(COUNTA($B120:$F120=5),COUNTIF(D$2:D120,D120)=1),1,0)</f>
        <v>0</v>
      </c>
      <c r="J120" s="2">
        <f>IF(AND(COUNTA($B120:$F120=5),COUNTIF(E$2:E120,E120)=1),1,0)</f>
        <v>1</v>
      </c>
      <c r="K120" s="2">
        <f>IF(AND(COUNTA($B120:$F120=5),COUNTIF(F$2:F120,F120)=1),1,0)</f>
        <v>1</v>
      </c>
      <c r="L120" s="45" t="str">
        <f t="shared" si="2"/>
        <v>V0016_48</v>
      </c>
      <c r="M120" s="2">
        <f>IF(AND(COUNTA($B120:$F120)=5,COUNTIF(L$2:L120,L120)=1),1,0)</f>
        <v>1</v>
      </c>
      <c r="N120" s="14">
        <f t="array" ref="N120">SUMPRODUCT(--(Volunteer=$D120),--(Volunteer&lt;&gt;""),--(Arsenic_ppb&lt;&gt;""))</f>
        <v>5</v>
      </c>
      <c r="O120" s="14">
        <f t="shared" si="3"/>
        <v>5</v>
      </c>
      <c r="P120" s="36">
        <f t="array" ref="P120">IF(N120=0,"",SUM(IF(Volunteer=$D120,Arsenic_ppb))/N120)</f>
        <v>42</v>
      </c>
      <c r="Q120" s="36">
        <f t="array" ref="Q120">IF(P120="","",MAX((--(Commune=$C120))*IF(Vol_mean="",0,Vol_mean)))</f>
        <v>50.857142857142854</v>
      </c>
      <c r="R120" s="36">
        <f t="array" ref="R120">SUMPRODUCT(--(District=$B120),Commune_max,(--(Commune_tag)))/SUMPRODUCT((--(District=$B120)),Commune_tag)</f>
        <v>45.43015873015873</v>
      </c>
    </row>
    <row r="121" spans="1:18" x14ac:dyDescent="0.55000000000000004">
      <c r="A121" s="43">
        <v>120</v>
      </c>
      <c r="B121" s="43" t="s">
        <v>29</v>
      </c>
      <c r="C121" s="43" t="s">
        <v>110</v>
      </c>
      <c r="D121" s="43" t="s">
        <v>228</v>
      </c>
      <c r="E121" s="43" t="s">
        <v>229</v>
      </c>
      <c r="F121" s="41">
        <v>42</v>
      </c>
      <c r="G121" s="2">
        <f>IF(AND(COUNTA($B121:$F121=5),COUNTIF(B$2:B121,B121)=1),1,0)</f>
        <v>0</v>
      </c>
      <c r="H121" s="2">
        <f>IF(AND(COUNTA($B121:$F121=5),COUNTIF(C$2:C121,C121)=1),1,0)</f>
        <v>0</v>
      </c>
      <c r="I121" s="2">
        <f>IF(AND(COUNTA($B121:$F121=5),COUNTIF(D$2:D121,D121)=1),1,0)</f>
        <v>1</v>
      </c>
      <c r="J121" s="2">
        <f>IF(AND(COUNTA($B121:$F121=5),COUNTIF(E$2:E121,E121)=1),1,0)</f>
        <v>1</v>
      </c>
      <c r="K121" s="2">
        <f>IF(AND(COUNTA($B121:$F121=5),COUNTIF(F$2:F121,F121)=1),1,0)</f>
        <v>1</v>
      </c>
      <c r="L121" s="45" t="str">
        <f t="shared" si="2"/>
        <v>V0017_42</v>
      </c>
      <c r="M121" s="2">
        <f>IF(AND(COUNTA($B121:$F121)=5,COUNTIF(L$2:L121,L121)=1),1,0)</f>
        <v>1</v>
      </c>
      <c r="N121" s="14">
        <f t="array" ref="N121">SUMPRODUCT(--(Volunteer=$D121),--(Volunteer&lt;&gt;""),--(Arsenic_ppb&lt;&gt;""))</f>
        <v>9</v>
      </c>
      <c r="O121" s="14">
        <f t="shared" si="3"/>
        <v>7</v>
      </c>
      <c r="P121" s="36">
        <f t="array" ref="P121">IF(N121=0,"",SUM(IF(Volunteer=$D121,Arsenic_ppb))/N121)</f>
        <v>44.222222222222221</v>
      </c>
      <c r="Q121" s="36">
        <f t="array" ref="Q121">IF(P121="","",MAX((--(Commune=$C121))*IF(Vol_mean="",0,Vol_mean)))</f>
        <v>50.857142857142854</v>
      </c>
      <c r="R121" s="36">
        <f t="array" ref="R121">SUMPRODUCT(--(District=$B121),Commune_max,(--(Commune_tag)))/SUMPRODUCT((--(District=$B121)),Commune_tag)</f>
        <v>45.43015873015873</v>
      </c>
    </row>
    <row r="122" spans="1:18" x14ac:dyDescent="0.55000000000000004">
      <c r="A122" s="43">
        <v>121</v>
      </c>
      <c r="B122" s="43" t="s">
        <v>29</v>
      </c>
      <c r="C122" s="43" t="s">
        <v>110</v>
      </c>
      <c r="D122" s="43" t="s">
        <v>228</v>
      </c>
      <c r="E122" s="43" t="s">
        <v>230</v>
      </c>
      <c r="F122" s="41">
        <v>36</v>
      </c>
      <c r="G122" s="2">
        <f>IF(AND(COUNTA($B122:$F122=5),COUNTIF(B$2:B122,B122)=1),1,0)</f>
        <v>0</v>
      </c>
      <c r="H122" s="2">
        <f>IF(AND(COUNTA($B122:$F122=5),COUNTIF(C$2:C122,C122)=1),1,0)</f>
        <v>0</v>
      </c>
      <c r="I122" s="2">
        <f>IF(AND(COUNTA($B122:$F122=5),COUNTIF(D$2:D122,D122)=1),1,0)</f>
        <v>0</v>
      </c>
      <c r="J122" s="2">
        <f>IF(AND(COUNTA($B122:$F122=5),COUNTIF(E$2:E122,E122)=1),1,0)</f>
        <v>1</v>
      </c>
      <c r="K122" s="2">
        <f>IF(AND(COUNTA($B122:$F122=5),COUNTIF(F$2:F122,F122)=1),1,0)</f>
        <v>1</v>
      </c>
      <c r="L122" s="45" t="str">
        <f t="shared" si="2"/>
        <v>V0017_36</v>
      </c>
      <c r="M122" s="2">
        <f>IF(AND(COUNTA($B122:$F122)=5,COUNTIF(L$2:L122,L122)=1),1,0)</f>
        <v>1</v>
      </c>
      <c r="N122" s="14">
        <f t="array" ref="N122">SUMPRODUCT(--(Volunteer=$D122),--(Volunteer&lt;&gt;""),--(Arsenic_ppb&lt;&gt;""))</f>
        <v>9</v>
      </c>
      <c r="O122" s="14">
        <f t="shared" si="3"/>
        <v>7</v>
      </c>
      <c r="P122" s="36">
        <f t="array" ref="P122">IF(N122=0,"",SUM(IF(Volunteer=$D122,Arsenic_ppb))/N122)</f>
        <v>44.222222222222221</v>
      </c>
      <c r="Q122" s="36">
        <f t="array" ref="Q122">IF(P122="","",MAX((--(Commune=$C122))*IF(Vol_mean="",0,Vol_mean)))</f>
        <v>50.857142857142854</v>
      </c>
      <c r="R122" s="36">
        <f t="array" ref="R122">SUMPRODUCT(--(District=$B122),Commune_max,(--(Commune_tag)))/SUMPRODUCT((--(District=$B122)),Commune_tag)</f>
        <v>45.43015873015873</v>
      </c>
    </row>
    <row r="123" spans="1:18" x14ac:dyDescent="0.55000000000000004">
      <c r="A123" s="43">
        <v>122</v>
      </c>
      <c r="B123" s="43" t="s">
        <v>29</v>
      </c>
      <c r="C123" s="43" t="s">
        <v>110</v>
      </c>
      <c r="D123" s="43" t="s">
        <v>228</v>
      </c>
      <c r="E123" s="43" t="s">
        <v>231</v>
      </c>
      <c r="F123" s="41">
        <v>49</v>
      </c>
      <c r="G123" s="2">
        <f>IF(AND(COUNTA($B123:$F123=5),COUNTIF(B$2:B123,B123)=1),1,0)</f>
        <v>0</v>
      </c>
      <c r="H123" s="2">
        <f>IF(AND(COUNTA($B123:$F123=5),COUNTIF(C$2:C123,C123)=1),1,0)</f>
        <v>0</v>
      </c>
      <c r="I123" s="2">
        <f>IF(AND(COUNTA($B123:$F123=5),COUNTIF(D$2:D123,D123)=1),1,0)</f>
        <v>0</v>
      </c>
      <c r="J123" s="2">
        <f>IF(AND(COUNTA($B123:$F123=5),COUNTIF(E$2:E123,E123)=1),1,0)</f>
        <v>1</v>
      </c>
      <c r="K123" s="2">
        <f>IF(AND(COUNTA($B123:$F123=5),COUNTIF(F$2:F123,F123)=1),1,0)</f>
        <v>1</v>
      </c>
      <c r="L123" s="45" t="str">
        <f t="shared" si="2"/>
        <v>V0017_49</v>
      </c>
      <c r="M123" s="2">
        <f>IF(AND(COUNTA($B123:$F123)=5,COUNTIF(L$2:L123,L123)=1),1,0)</f>
        <v>1</v>
      </c>
      <c r="N123" s="14">
        <f t="array" ref="N123">SUMPRODUCT(--(Volunteer=$D123),--(Volunteer&lt;&gt;""),--(Arsenic_ppb&lt;&gt;""))</f>
        <v>9</v>
      </c>
      <c r="O123" s="14">
        <f t="shared" si="3"/>
        <v>7</v>
      </c>
      <c r="P123" s="36">
        <f t="array" ref="P123">IF(N123=0,"",SUM(IF(Volunteer=$D123,Arsenic_ppb))/N123)</f>
        <v>44.222222222222221</v>
      </c>
      <c r="Q123" s="36">
        <f t="array" ref="Q123">IF(P123="","",MAX((--(Commune=$C123))*IF(Vol_mean="",0,Vol_mean)))</f>
        <v>50.857142857142854</v>
      </c>
      <c r="R123" s="36">
        <f t="array" ref="R123">SUMPRODUCT(--(District=$B123),Commune_max,(--(Commune_tag)))/SUMPRODUCT((--(District=$B123)),Commune_tag)</f>
        <v>45.43015873015873</v>
      </c>
    </row>
    <row r="124" spans="1:18" x14ac:dyDescent="0.55000000000000004">
      <c r="A124" s="43">
        <v>123</v>
      </c>
      <c r="B124" s="43" t="s">
        <v>29</v>
      </c>
      <c r="C124" s="43" t="s">
        <v>110</v>
      </c>
      <c r="D124" s="43" t="s">
        <v>228</v>
      </c>
      <c r="E124" s="43" t="s">
        <v>232</v>
      </c>
      <c r="F124" s="41">
        <v>50</v>
      </c>
      <c r="G124" s="2">
        <f>IF(AND(COUNTA($B124:$F124=5),COUNTIF(B$2:B124,B124)=1),1,0)</f>
        <v>0</v>
      </c>
      <c r="H124" s="2">
        <f>IF(AND(COUNTA($B124:$F124=5),COUNTIF(C$2:C124,C124)=1),1,0)</f>
        <v>0</v>
      </c>
      <c r="I124" s="2">
        <f>IF(AND(COUNTA($B124:$F124=5),COUNTIF(D$2:D124,D124)=1),1,0)</f>
        <v>0</v>
      </c>
      <c r="J124" s="2">
        <f>IF(AND(COUNTA($B124:$F124=5),COUNTIF(E$2:E124,E124)=1),1,0)</f>
        <v>1</v>
      </c>
      <c r="K124" s="2">
        <f>IF(AND(COUNTA($B124:$F124=5),COUNTIF(F$2:F124,F124)=1),1,0)</f>
        <v>1</v>
      </c>
      <c r="L124" s="45" t="str">
        <f t="shared" si="2"/>
        <v>V0017_50</v>
      </c>
      <c r="M124" s="2">
        <f>IF(AND(COUNTA($B124:$F124)=5,COUNTIF(L$2:L124,L124)=1),1,0)</f>
        <v>1</v>
      </c>
      <c r="N124" s="14">
        <f t="array" ref="N124">SUMPRODUCT(--(Volunteer=$D124),--(Volunteer&lt;&gt;""),--(Arsenic_ppb&lt;&gt;""))</f>
        <v>9</v>
      </c>
      <c r="O124" s="14">
        <f t="shared" si="3"/>
        <v>7</v>
      </c>
      <c r="P124" s="36">
        <f t="array" ref="P124">IF(N124=0,"",SUM(IF(Volunteer=$D124,Arsenic_ppb))/N124)</f>
        <v>44.222222222222221</v>
      </c>
      <c r="Q124" s="36">
        <f t="array" ref="Q124">IF(P124="","",MAX((--(Commune=$C124))*IF(Vol_mean="",0,Vol_mean)))</f>
        <v>50.857142857142854</v>
      </c>
      <c r="R124" s="36">
        <f t="array" ref="R124">SUMPRODUCT(--(District=$B124),Commune_max,(--(Commune_tag)))/SUMPRODUCT((--(District=$B124)),Commune_tag)</f>
        <v>45.43015873015873</v>
      </c>
    </row>
    <row r="125" spans="1:18" x14ac:dyDescent="0.55000000000000004">
      <c r="A125" s="43">
        <v>124</v>
      </c>
      <c r="B125" s="43" t="s">
        <v>29</v>
      </c>
      <c r="C125" s="43" t="s">
        <v>110</v>
      </c>
      <c r="D125" s="43" t="s">
        <v>228</v>
      </c>
      <c r="E125" s="43" t="s">
        <v>233</v>
      </c>
      <c r="F125" s="41">
        <v>46</v>
      </c>
      <c r="G125" s="2">
        <f>IF(AND(COUNTA($B125:$F125=5),COUNTIF(B$2:B125,B125)=1),1,0)</f>
        <v>0</v>
      </c>
      <c r="H125" s="2">
        <f>IF(AND(COUNTA($B125:$F125=5),COUNTIF(C$2:C125,C125)=1),1,0)</f>
        <v>0</v>
      </c>
      <c r="I125" s="2">
        <f>IF(AND(COUNTA($B125:$F125=5),COUNTIF(D$2:D125,D125)=1),1,0)</f>
        <v>0</v>
      </c>
      <c r="J125" s="2">
        <f>IF(AND(COUNTA($B125:$F125=5),COUNTIF(E$2:E125,E125)=1),1,0)</f>
        <v>1</v>
      </c>
      <c r="K125" s="2">
        <f>IF(AND(COUNTA($B125:$F125=5),COUNTIF(F$2:F125,F125)=1),1,0)</f>
        <v>1</v>
      </c>
      <c r="L125" s="45" t="str">
        <f t="shared" si="2"/>
        <v>V0017_46</v>
      </c>
      <c r="M125" s="2">
        <f>IF(AND(COUNTA($B125:$F125)=5,COUNTIF(L$2:L125,L125)=1),1,0)</f>
        <v>1</v>
      </c>
      <c r="N125" s="14">
        <f t="array" ref="N125">SUMPRODUCT(--(Volunteer=$D125),--(Volunteer&lt;&gt;""),--(Arsenic_ppb&lt;&gt;""))</f>
        <v>9</v>
      </c>
      <c r="O125" s="14">
        <f t="shared" si="3"/>
        <v>7</v>
      </c>
      <c r="P125" s="36">
        <f t="array" ref="P125">IF(N125=0,"",SUM(IF(Volunteer=$D125,Arsenic_ppb))/N125)</f>
        <v>44.222222222222221</v>
      </c>
      <c r="Q125" s="36">
        <f t="array" ref="Q125">IF(P125="","",MAX((--(Commune=$C125))*IF(Vol_mean="",0,Vol_mean)))</f>
        <v>50.857142857142854</v>
      </c>
      <c r="R125" s="36">
        <f t="array" ref="R125">SUMPRODUCT(--(District=$B125),Commune_max,(--(Commune_tag)))/SUMPRODUCT((--(District=$B125)),Commune_tag)</f>
        <v>45.43015873015873</v>
      </c>
    </row>
    <row r="126" spans="1:18" x14ac:dyDescent="0.55000000000000004">
      <c r="A126" s="43">
        <v>125</v>
      </c>
      <c r="B126" s="43" t="s">
        <v>29</v>
      </c>
      <c r="C126" s="43" t="s">
        <v>110</v>
      </c>
      <c r="D126" s="43" t="s">
        <v>228</v>
      </c>
      <c r="E126" s="43" t="s">
        <v>234</v>
      </c>
      <c r="F126" s="41">
        <v>40</v>
      </c>
      <c r="G126" s="2">
        <f>IF(AND(COUNTA($B126:$F126=5),COUNTIF(B$2:B126,B126)=1),1,0)</f>
        <v>0</v>
      </c>
      <c r="H126" s="2">
        <f>IF(AND(COUNTA($B126:$F126=5),COUNTIF(C$2:C126,C126)=1),1,0)</f>
        <v>0</v>
      </c>
      <c r="I126" s="2">
        <f>IF(AND(COUNTA($B126:$F126=5),COUNTIF(D$2:D126,D126)=1),1,0)</f>
        <v>0</v>
      </c>
      <c r="J126" s="2">
        <f>IF(AND(COUNTA($B126:$F126=5),COUNTIF(E$2:E126,E126)=1),1,0)</f>
        <v>1</v>
      </c>
      <c r="K126" s="2">
        <f>IF(AND(COUNTA($B126:$F126=5),COUNTIF(F$2:F126,F126)=1),1,0)</f>
        <v>1</v>
      </c>
      <c r="L126" s="45" t="str">
        <f t="shared" si="2"/>
        <v>V0017_40</v>
      </c>
      <c r="M126" s="2">
        <f>IF(AND(COUNTA($B126:$F126)=5,COUNTIF(L$2:L126,L126)=1),1,0)</f>
        <v>1</v>
      </c>
      <c r="N126" s="14">
        <f t="array" ref="N126">SUMPRODUCT(--(Volunteer=$D126),--(Volunteer&lt;&gt;""),--(Arsenic_ppb&lt;&gt;""))</f>
        <v>9</v>
      </c>
      <c r="O126" s="14">
        <f t="shared" si="3"/>
        <v>7</v>
      </c>
      <c r="P126" s="36">
        <f t="array" ref="P126">IF(N126=0,"",SUM(IF(Volunteer=$D126,Arsenic_ppb))/N126)</f>
        <v>44.222222222222221</v>
      </c>
      <c r="Q126" s="36">
        <f t="array" ref="Q126">IF(P126="","",MAX((--(Commune=$C126))*IF(Vol_mean="",0,Vol_mean)))</f>
        <v>50.857142857142854</v>
      </c>
      <c r="R126" s="36">
        <f t="array" ref="R126">SUMPRODUCT(--(District=$B126),Commune_max,(--(Commune_tag)))/SUMPRODUCT((--(District=$B126)),Commune_tag)</f>
        <v>45.43015873015873</v>
      </c>
    </row>
    <row r="127" spans="1:18" x14ac:dyDescent="0.55000000000000004">
      <c r="A127" s="43">
        <v>126</v>
      </c>
      <c r="B127" s="43" t="s">
        <v>29</v>
      </c>
      <c r="C127" s="43" t="s">
        <v>110</v>
      </c>
      <c r="D127" s="43" t="s">
        <v>228</v>
      </c>
      <c r="E127" s="43" t="s">
        <v>235</v>
      </c>
      <c r="F127" s="41">
        <v>53</v>
      </c>
      <c r="G127" s="2">
        <f>IF(AND(COUNTA($B127:$F127=5),COUNTIF(B$2:B127,B127)=1),1,0)</f>
        <v>0</v>
      </c>
      <c r="H127" s="2">
        <f>IF(AND(COUNTA($B127:$F127=5),COUNTIF(C$2:C127,C127)=1),1,0)</f>
        <v>0</v>
      </c>
      <c r="I127" s="2">
        <f>IF(AND(COUNTA($B127:$F127=5),COUNTIF(D$2:D127,D127)=1),1,0)</f>
        <v>0</v>
      </c>
      <c r="J127" s="2">
        <f>IF(AND(COUNTA($B127:$F127=5),COUNTIF(E$2:E127,E127)=1),1,0)</f>
        <v>1</v>
      </c>
      <c r="K127" s="2">
        <f>IF(AND(COUNTA($B127:$F127=5),COUNTIF(F$2:F127,F127)=1),1,0)</f>
        <v>1</v>
      </c>
      <c r="L127" s="45" t="str">
        <f t="shared" si="2"/>
        <v>V0017_53</v>
      </c>
      <c r="M127" s="2">
        <f>IF(AND(COUNTA($B127:$F127)=5,COUNTIF(L$2:L127,L127)=1),1,0)</f>
        <v>1</v>
      </c>
      <c r="N127" s="14">
        <f t="array" ref="N127">SUMPRODUCT(--(Volunteer=$D127),--(Volunteer&lt;&gt;""),--(Arsenic_ppb&lt;&gt;""))</f>
        <v>9</v>
      </c>
      <c r="O127" s="14">
        <f t="shared" si="3"/>
        <v>7</v>
      </c>
      <c r="P127" s="36">
        <f t="array" ref="P127">IF(N127=0,"",SUM(IF(Volunteer=$D127,Arsenic_ppb))/N127)</f>
        <v>44.222222222222221</v>
      </c>
      <c r="Q127" s="36">
        <f t="array" ref="Q127">IF(P127="","",MAX((--(Commune=$C127))*IF(Vol_mean="",0,Vol_mean)))</f>
        <v>50.857142857142854</v>
      </c>
      <c r="R127" s="36">
        <f t="array" ref="R127">SUMPRODUCT(--(District=$B127),Commune_max,(--(Commune_tag)))/SUMPRODUCT((--(District=$B127)),Commune_tag)</f>
        <v>45.43015873015873</v>
      </c>
    </row>
    <row r="128" spans="1:18" x14ac:dyDescent="0.55000000000000004">
      <c r="A128" s="43">
        <v>127</v>
      </c>
      <c r="B128" s="43" t="s">
        <v>29</v>
      </c>
      <c r="C128" s="43" t="s">
        <v>110</v>
      </c>
      <c r="D128" s="43" t="s">
        <v>228</v>
      </c>
      <c r="E128" s="43" t="s">
        <v>236</v>
      </c>
      <c r="F128" s="41">
        <v>42</v>
      </c>
      <c r="G128" s="2">
        <f>IF(AND(COUNTA($B128:$F128=5),COUNTIF(B$2:B128,B128)=1),1,0)</f>
        <v>0</v>
      </c>
      <c r="H128" s="2">
        <f>IF(AND(COUNTA($B128:$F128=5),COUNTIF(C$2:C128,C128)=1),1,0)</f>
        <v>0</v>
      </c>
      <c r="I128" s="2">
        <f>IF(AND(COUNTA($B128:$F128=5),COUNTIF(D$2:D128,D128)=1),1,0)</f>
        <v>0</v>
      </c>
      <c r="J128" s="2">
        <f>IF(AND(COUNTA($B128:$F128=5),COUNTIF(E$2:E128,E128)=1),1,0)</f>
        <v>1</v>
      </c>
      <c r="K128" s="2">
        <f>IF(AND(COUNTA($B128:$F128=5),COUNTIF(F$2:F128,F128)=1),1,0)</f>
        <v>0</v>
      </c>
      <c r="L128" s="45" t="str">
        <f t="shared" si="2"/>
        <v>V0017_42</v>
      </c>
      <c r="M128" s="2">
        <f>IF(AND(COUNTA($B128:$F128)=5,COUNTIF(L$2:L128,L128)=1),1,0)</f>
        <v>0</v>
      </c>
      <c r="N128" s="14">
        <f t="array" ref="N128">SUMPRODUCT(--(Volunteer=$D128),--(Volunteer&lt;&gt;""),--(Arsenic_ppb&lt;&gt;""))</f>
        <v>9</v>
      </c>
      <c r="O128" s="14">
        <f t="shared" si="3"/>
        <v>7</v>
      </c>
      <c r="P128" s="36">
        <f t="array" ref="P128">IF(N128=0,"",SUM(IF(Volunteer=$D128,Arsenic_ppb))/N128)</f>
        <v>44.222222222222221</v>
      </c>
      <c r="Q128" s="36">
        <f t="array" ref="Q128">IF(P128="","",MAX((--(Commune=$C128))*IF(Vol_mean="",0,Vol_mean)))</f>
        <v>50.857142857142854</v>
      </c>
      <c r="R128" s="36">
        <f t="array" ref="R128">SUMPRODUCT(--(District=$B128),Commune_max,(--(Commune_tag)))/SUMPRODUCT((--(District=$B128)),Commune_tag)</f>
        <v>45.43015873015873</v>
      </c>
    </row>
    <row r="129" spans="1:18" x14ac:dyDescent="0.55000000000000004">
      <c r="A129" s="43">
        <v>128</v>
      </c>
      <c r="B129" s="43" t="s">
        <v>29</v>
      </c>
      <c r="C129" s="43" t="s">
        <v>110</v>
      </c>
      <c r="D129" s="43" t="s">
        <v>228</v>
      </c>
      <c r="E129" s="43" t="s">
        <v>237</v>
      </c>
      <c r="F129" s="41">
        <v>40</v>
      </c>
      <c r="G129" s="2">
        <f>IF(AND(COUNTA($B129:$F129=5),COUNTIF(B$2:B129,B129)=1),1,0)</f>
        <v>0</v>
      </c>
      <c r="H129" s="2">
        <f>IF(AND(COUNTA($B129:$F129=5),COUNTIF(C$2:C129,C129)=1),1,0)</f>
        <v>0</v>
      </c>
      <c r="I129" s="2">
        <f>IF(AND(COUNTA($B129:$F129=5),COUNTIF(D$2:D129,D129)=1),1,0)</f>
        <v>0</v>
      </c>
      <c r="J129" s="2">
        <f>IF(AND(COUNTA($B129:$F129=5),COUNTIF(E$2:E129,E129)=1),1,0)</f>
        <v>1</v>
      </c>
      <c r="K129" s="2">
        <f>IF(AND(COUNTA($B129:$F129=5),COUNTIF(F$2:F129,F129)=1),1,0)</f>
        <v>0</v>
      </c>
      <c r="L129" s="45" t="str">
        <f t="shared" si="2"/>
        <v>V0017_40</v>
      </c>
      <c r="M129" s="2">
        <f>IF(AND(COUNTA($B129:$F129)=5,COUNTIF(L$2:L129,L129)=1),1,0)</f>
        <v>0</v>
      </c>
      <c r="N129" s="14">
        <f t="array" ref="N129">SUMPRODUCT(--(Volunteer=$D129),--(Volunteer&lt;&gt;""),--(Arsenic_ppb&lt;&gt;""))</f>
        <v>9</v>
      </c>
      <c r="O129" s="14">
        <f t="shared" si="3"/>
        <v>7</v>
      </c>
      <c r="P129" s="36">
        <f t="array" ref="P129">IF(N129=0,"",SUM(IF(Volunteer=$D129,Arsenic_ppb))/N129)</f>
        <v>44.222222222222221</v>
      </c>
      <c r="Q129" s="36">
        <f t="array" ref="Q129">IF(P129="","",MAX((--(Commune=$C129))*IF(Vol_mean="",0,Vol_mean)))</f>
        <v>50.857142857142854</v>
      </c>
      <c r="R129" s="36">
        <f t="array" ref="R129">SUMPRODUCT(--(District=$B129),Commune_max,(--(Commune_tag)))/SUMPRODUCT((--(District=$B129)),Commune_tag)</f>
        <v>45.43015873015873</v>
      </c>
    </row>
    <row r="130" spans="1:18" x14ac:dyDescent="0.55000000000000004">
      <c r="A130" s="43">
        <v>129</v>
      </c>
      <c r="B130" s="43" t="s">
        <v>29</v>
      </c>
      <c r="C130" s="43" t="s">
        <v>110</v>
      </c>
      <c r="D130" s="43" t="s">
        <v>238</v>
      </c>
      <c r="E130" s="43" t="s">
        <v>239</v>
      </c>
      <c r="F130" s="41">
        <v>34</v>
      </c>
      <c r="G130" s="2">
        <f>IF(AND(COUNTA($B130:$F130=5),COUNTIF(B$2:B130,B130)=1),1,0)</f>
        <v>0</v>
      </c>
      <c r="H130" s="2">
        <f>IF(AND(COUNTA($B130:$F130=5),COUNTIF(C$2:C130,C130)=1),1,0)</f>
        <v>0</v>
      </c>
      <c r="I130" s="2">
        <f>IF(AND(COUNTA($B130:$F130=5),COUNTIF(D$2:D130,D130)=1),1,0)</f>
        <v>1</v>
      </c>
      <c r="J130" s="2">
        <f>IF(AND(COUNTA($B130:$F130=5),COUNTIF(E$2:E130,E130)=1),1,0)</f>
        <v>1</v>
      </c>
      <c r="K130" s="2">
        <f>IF(AND(COUNTA($B130:$F130=5),COUNTIF(F$2:F130,F130)=1),1,0)</f>
        <v>1</v>
      </c>
      <c r="L130" s="45" t="str">
        <f t="shared" ref="L130:L193" si="4">CONCATENATE(D130,"_",F130)</f>
        <v>V0018_34</v>
      </c>
      <c r="M130" s="2">
        <f>IF(AND(COUNTA($B130:$F130)=5,COUNTIF(L$2:L130,L130)=1),1,0)</f>
        <v>1</v>
      </c>
      <c r="N130" s="14">
        <f t="array" ref="N130">SUMPRODUCT(--(Volunteer=$D130),--(Volunteer&lt;&gt;""),--(Arsenic_ppb&lt;&gt;""))</f>
        <v>9</v>
      </c>
      <c r="O130" s="14">
        <f t="shared" ref="O130:O193" si="5">SUMPRODUCT(--(Volunteer=$D130),Vol_Indic_Tag)</f>
        <v>6</v>
      </c>
      <c r="P130" s="36">
        <f t="array" ref="P130">IF(N130=0,"",SUM(IF(Volunteer=$D130,Arsenic_ppb))/N130)</f>
        <v>34.888888888888886</v>
      </c>
      <c r="Q130" s="36">
        <f t="array" ref="Q130">IF(P130="","",MAX((--(Commune=$C130))*IF(Vol_mean="",0,Vol_mean)))</f>
        <v>50.857142857142854</v>
      </c>
      <c r="R130" s="36">
        <f t="array" ref="R130">SUMPRODUCT(--(District=$B130),Commune_max,(--(Commune_tag)))/SUMPRODUCT((--(District=$B130)),Commune_tag)</f>
        <v>45.43015873015873</v>
      </c>
    </row>
    <row r="131" spans="1:18" x14ac:dyDescent="0.55000000000000004">
      <c r="A131" s="43">
        <v>130</v>
      </c>
      <c r="B131" s="43" t="s">
        <v>29</v>
      </c>
      <c r="C131" s="43" t="s">
        <v>110</v>
      </c>
      <c r="D131" s="43" t="s">
        <v>238</v>
      </c>
      <c r="E131" s="43" t="s">
        <v>240</v>
      </c>
      <c r="F131" s="41">
        <v>34</v>
      </c>
      <c r="G131" s="2">
        <f>IF(AND(COUNTA($B131:$F131=5),COUNTIF(B$2:B131,B131)=1),1,0)</f>
        <v>0</v>
      </c>
      <c r="H131" s="2">
        <f>IF(AND(COUNTA($B131:$F131=5),COUNTIF(C$2:C131,C131)=1),1,0)</f>
        <v>0</v>
      </c>
      <c r="I131" s="2">
        <f>IF(AND(COUNTA($B131:$F131=5),COUNTIF(D$2:D131,D131)=1),1,0)</f>
        <v>0</v>
      </c>
      <c r="J131" s="2">
        <f>IF(AND(COUNTA($B131:$F131=5),COUNTIF(E$2:E131,E131)=1),1,0)</f>
        <v>1</v>
      </c>
      <c r="K131" s="2">
        <f>IF(AND(COUNTA($B131:$F131=5),COUNTIF(F$2:F131,F131)=1),1,0)</f>
        <v>0</v>
      </c>
      <c r="L131" s="45" t="str">
        <f t="shared" si="4"/>
        <v>V0018_34</v>
      </c>
      <c r="M131" s="2">
        <f>IF(AND(COUNTA($B131:$F131)=5,COUNTIF(L$2:L131,L131)=1),1,0)</f>
        <v>0</v>
      </c>
      <c r="N131" s="14">
        <f t="array" ref="N131">SUMPRODUCT(--(Volunteer=$D131),--(Volunteer&lt;&gt;""),--(Arsenic_ppb&lt;&gt;""))</f>
        <v>9</v>
      </c>
      <c r="O131" s="14">
        <f t="shared" si="5"/>
        <v>6</v>
      </c>
      <c r="P131" s="36">
        <f t="array" ref="P131">IF(N131=0,"",SUM(IF(Volunteer=$D131,Arsenic_ppb))/N131)</f>
        <v>34.888888888888886</v>
      </c>
      <c r="Q131" s="36">
        <f t="array" ref="Q131">IF(P131="","",MAX((--(Commune=$C131))*IF(Vol_mean="",0,Vol_mean)))</f>
        <v>50.857142857142854</v>
      </c>
      <c r="R131" s="36">
        <f t="array" ref="R131">SUMPRODUCT(--(District=$B131),Commune_max,(--(Commune_tag)))/SUMPRODUCT((--(District=$B131)),Commune_tag)</f>
        <v>45.43015873015873</v>
      </c>
    </row>
    <row r="132" spans="1:18" x14ac:dyDescent="0.55000000000000004">
      <c r="A132" s="43">
        <v>131</v>
      </c>
      <c r="B132" s="43" t="s">
        <v>29</v>
      </c>
      <c r="C132" s="43" t="s">
        <v>110</v>
      </c>
      <c r="D132" s="43" t="s">
        <v>238</v>
      </c>
      <c r="E132" s="43" t="s">
        <v>241</v>
      </c>
      <c r="F132" s="41">
        <v>38</v>
      </c>
      <c r="G132" s="2">
        <f>IF(AND(COUNTA($B132:$F132=5),COUNTIF(B$2:B132,B132)=1),1,0)</f>
        <v>0</v>
      </c>
      <c r="H132" s="2">
        <f>IF(AND(COUNTA($B132:$F132=5),COUNTIF(C$2:C132,C132)=1),1,0)</f>
        <v>0</v>
      </c>
      <c r="I132" s="2">
        <f>IF(AND(COUNTA($B132:$F132=5),COUNTIF(D$2:D132,D132)=1),1,0)</f>
        <v>0</v>
      </c>
      <c r="J132" s="2">
        <f>IF(AND(COUNTA($B132:$F132=5),COUNTIF(E$2:E132,E132)=1),1,0)</f>
        <v>1</v>
      </c>
      <c r="K132" s="2">
        <f>IF(AND(COUNTA($B132:$F132=5),COUNTIF(F$2:F132,F132)=1),1,0)</f>
        <v>1</v>
      </c>
      <c r="L132" s="45" t="str">
        <f t="shared" si="4"/>
        <v>V0018_38</v>
      </c>
      <c r="M132" s="2">
        <f>IF(AND(COUNTA($B132:$F132)=5,COUNTIF(L$2:L132,L132)=1),1,0)</f>
        <v>1</v>
      </c>
      <c r="N132" s="14">
        <f t="array" ref="N132">SUMPRODUCT(--(Volunteer=$D132),--(Volunteer&lt;&gt;""),--(Arsenic_ppb&lt;&gt;""))</f>
        <v>9</v>
      </c>
      <c r="O132" s="14">
        <f t="shared" si="5"/>
        <v>6</v>
      </c>
      <c r="P132" s="36">
        <f t="array" ref="P132">IF(N132=0,"",SUM(IF(Volunteer=$D132,Arsenic_ppb))/N132)</f>
        <v>34.888888888888886</v>
      </c>
      <c r="Q132" s="36">
        <f t="array" ref="Q132">IF(P132="","",MAX((--(Commune=$C132))*IF(Vol_mean="",0,Vol_mean)))</f>
        <v>50.857142857142854</v>
      </c>
      <c r="R132" s="36">
        <f t="array" ref="R132">SUMPRODUCT(--(District=$B132),Commune_max,(--(Commune_tag)))/SUMPRODUCT((--(District=$B132)),Commune_tag)</f>
        <v>45.43015873015873</v>
      </c>
    </row>
    <row r="133" spans="1:18" x14ac:dyDescent="0.55000000000000004">
      <c r="A133" s="43">
        <v>132</v>
      </c>
      <c r="B133" s="43" t="s">
        <v>29</v>
      </c>
      <c r="C133" s="43" t="s">
        <v>110</v>
      </c>
      <c r="D133" s="43" t="s">
        <v>238</v>
      </c>
      <c r="E133" s="43" t="s">
        <v>242</v>
      </c>
      <c r="F133" s="41">
        <v>32</v>
      </c>
      <c r="G133" s="2">
        <f>IF(AND(COUNTA($B133:$F133=5),COUNTIF(B$2:B133,B133)=1),1,0)</f>
        <v>0</v>
      </c>
      <c r="H133" s="2">
        <f>IF(AND(COUNTA($B133:$F133=5),COUNTIF(C$2:C133,C133)=1),1,0)</f>
        <v>0</v>
      </c>
      <c r="I133" s="2">
        <f>IF(AND(COUNTA($B133:$F133=5),COUNTIF(D$2:D133,D133)=1),1,0)</f>
        <v>0</v>
      </c>
      <c r="J133" s="2">
        <f>IF(AND(COUNTA($B133:$F133=5),COUNTIF(E$2:E133,E133)=1),1,0)</f>
        <v>1</v>
      </c>
      <c r="K133" s="2">
        <f>IF(AND(COUNTA($B133:$F133=5),COUNTIF(F$2:F133,F133)=1),1,0)</f>
        <v>1</v>
      </c>
      <c r="L133" s="45" t="str">
        <f t="shared" si="4"/>
        <v>V0018_32</v>
      </c>
      <c r="M133" s="2">
        <f>IF(AND(COUNTA($B133:$F133)=5,COUNTIF(L$2:L133,L133)=1),1,0)</f>
        <v>1</v>
      </c>
      <c r="N133" s="14">
        <f t="array" ref="N133">SUMPRODUCT(--(Volunteer=$D133),--(Volunteer&lt;&gt;""),--(Arsenic_ppb&lt;&gt;""))</f>
        <v>9</v>
      </c>
      <c r="O133" s="14">
        <f t="shared" si="5"/>
        <v>6</v>
      </c>
      <c r="P133" s="36">
        <f t="array" ref="P133">IF(N133=0,"",SUM(IF(Volunteer=$D133,Arsenic_ppb))/N133)</f>
        <v>34.888888888888886</v>
      </c>
      <c r="Q133" s="36">
        <f t="array" ref="Q133">IF(P133="","",MAX((--(Commune=$C133))*IF(Vol_mean="",0,Vol_mean)))</f>
        <v>50.857142857142854</v>
      </c>
      <c r="R133" s="36">
        <f t="array" ref="R133">SUMPRODUCT(--(District=$B133),Commune_max,(--(Commune_tag)))/SUMPRODUCT((--(District=$B133)),Commune_tag)</f>
        <v>45.43015873015873</v>
      </c>
    </row>
    <row r="134" spans="1:18" x14ac:dyDescent="0.55000000000000004">
      <c r="A134" s="43">
        <v>133</v>
      </c>
      <c r="B134" s="43" t="s">
        <v>29</v>
      </c>
      <c r="C134" s="43" t="s">
        <v>110</v>
      </c>
      <c r="D134" s="43" t="s">
        <v>238</v>
      </c>
      <c r="E134" s="43" t="s">
        <v>243</v>
      </c>
      <c r="F134" s="41">
        <v>39</v>
      </c>
      <c r="G134" s="2">
        <f>IF(AND(COUNTA($B134:$F134=5),COUNTIF(B$2:B134,B134)=1),1,0)</f>
        <v>0</v>
      </c>
      <c r="H134" s="2">
        <f>IF(AND(COUNTA($B134:$F134=5),COUNTIF(C$2:C134,C134)=1),1,0)</f>
        <v>0</v>
      </c>
      <c r="I134" s="2">
        <f>IF(AND(COUNTA($B134:$F134=5),COUNTIF(D$2:D134,D134)=1),1,0)</f>
        <v>0</v>
      </c>
      <c r="J134" s="2">
        <f>IF(AND(COUNTA($B134:$F134=5),COUNTIF(E$2:E134,E134)=1),1,0)</f>
        <v>1</v>
      </c>
      <c r="K134" s="2">
        <f>IF(AND(COUNTA($B134:$F134=5),COUNTIF(F$2:F134,F134)=1),1,0)</f>
        <v>0</v>
      </c>
      <c r="L134" s="45" t="str">
        <f t="shared" si="4"/>
        <v>V0018_39</v>
      </c>
      <c r="M134" s="2">
        <f>IF(AND(COUNTA($B134:$F134)=5,COUNTIF(L$2:L134,L134)=1),1,0)</f>
        <v>1</v>
      </c>
      <c r="N134" s="14">
        <f t="array" ref="N134">SUMPRODUCT(--(Volunteer=$D134),--(Volunteer&lt;&gt;""),--(Arsenic_ppb&lt;&gt;""))</f>
        <v>9</v>
      </c>
      <c r="O134" s="14">
        <f t="shared" si="5"/>
        <v>6</v>
      </c>
      <c r="P134" s="36">
        <f t="array" ref="P134">IF(N134=0,"",SUM(IF(Volunteer=$D134,Arsenic_ppb))/N134)</f>
        <v>34.888888888888886</v>
      </c>
      <c r="Q134" s="36">
        <f t="array" ref="Q134">IF(P134="","",MAX((--(Commune=$C134))*IF(Vol_mean="",0,Vol_mean)))</f>
        <v>50.857142857142854</v>
      </c>
      <c r="R134" s="36">
        <f t="array" ref="R134">SUMPRODUCT(--(District=$B134),Commune_max,(--(Commune_tag)))/SUMPRODUCT((--(District=$B134)),Commune_tag)</f>
        <v>45.43015873015873</v>
      </c>
    </row>
    <row r="135" spans="1:18" x14ac:dyDescent="0.55000000000000004">
      <c r="A135" s="43">
        <v>134</v>
      </c>
      <c r="B135" s="43" t="s">
        <v>29</v>
      </c>
      <c r="C135" s="43" t="s">
        <v>110</v>
      </c>
      <c r="D135" s="43" t="s">
        <v>238</v>
      </c>
      <c r="E135" s="43" t="s">
        <v>244</v>
      </c>
      <c r="F135" s="41">
        <v>32</v>
      </c>
      <c r="G135" s="2">
        <f>IF(AND(COUNTA($B135:$F135=5),COUNTIF(B$2:B135,B135)=1),1,0)</f>
        <v>0</v>
      </c>
      <c r="H135" s="2">
        <f>IF(AND(COUNTA($B135:$F135=5),COUNTIF(C$2:C135,C135)=1),1,0)</f>
        <v>0</v>
      </c>
      <c r="I135" s="2">
        <f>IF(AND(COUNTA($B135:$F135=5),COUNTIF(D$2:D135,D135)=1),1,0)</f>
        <v>0</v>
      </c>
      <c r="J135" s="2">
        <f>IF(AND(COUNTA($B135:$F135=5),COUNTIF(E$2:E135,E135)=1),1,0)</f>
        <v>1</v>
      </c>
      <c r="K135" s="2">
        <f>IF(AND(COUNTA($B135:$F135=5),COUNTIF(F$2:F135,F135)=1),1,0)</f>
        <v>0</v>
      </c>
      <c r="L135" s="45" t="str">
        <f t="shared" si="4"/>
        <v>V0018_32</v>
      </c>
      <c r="M135" s="2">
        <f>IF(AND(COUNTA($B135:$F135)=5,COUNTIF(L$2:L135,L135)=1),1,0)</f>
        <v>0</v>
      </c>
      <c r="N135" s="14">
        <f t="array" ref="N135">SUMPRODUCT(--(Volunteer=$D135),--(Volunteer&lt;&gt;""),--(Arsenic_ppb&lt;&gt;""))</f>
        <v>9</v>
      </c>
      <c r="O135" s="14">
        <f t="shared" si="5"/>
        <v>6</v>
      </c>
      <c r="P135" s="36">
        <f t="array" ref="P135">IF(N135=0,"",SUM(IF(Volunteer=$D135,Arsenic_ppb))/N135)</f>
        <v>34.888888888888886</v>
      </c>
      <c r="Q135" s="36">
        <f t="array" ref="Q135">IF(P135="","",MAX((--(Commune=$C135))*IF(Vol_mean="",0,Vol_mean)))</f>
        <v>50.857142857142854</v>
      </c>
      <c r="R135" s="36">
        <f t="array" ref="R135">SUMPRODUCT(--(District=$B135),Commune_max,(--(Commune_tag)))/SUMPRODUCT((--(District=$B135)),Commune_tag)</f>
        <v>45.43015873015873</v>
      </c>
    </row>
    <row r="136" spans="1:18" x14ac:dyDescent="0.55000000000000004">
      <c r="A136" s="43">
        <v>135</v>
      </c>
      <c r="B136" s="43" t="s">
        <v>29</v>
      </c>
      <c r="C136" s="43" t="s">
        <v>110</v>
      </c>
      <c r="D136" s="43" t="s">
        <v>238</v>
      </c>
      <c r="E136" s="43" t="s">
        <v>245</v>
      </c>
      <c r="F136" s="41">
        <v>29</v>
      </c>
      <c r="G136" s="2">
        <f>IF(AND(COUNTA($B136:$F136=5),COUNTIF(B$2:B136,B136)=1),1,0)</f>
        <v>0</v>
      </c>
      <c r="H136" s="2">
        <f>IF(AND(COUNTA($B136:$F136=5),COUNTIF(C$2:C136,C136)=1),1,0)</f>
        <v>0</v>
      </c>
      <c r="I136" s="2">
        <f>IF(AND(COUNTA($B136:$F136=5),COUNTIF(D$2:D136,D136)=1),1,0)</f>
        <v>0</v>
      </c>
      <c r="J136" s="2">
        <f>IF(AND(COUNTA($B136:$F136=5),COUNTIF(E$2:E136,E136)=1),1,0)</f>
        <v>1</v>
      </c>
      <c r="K136" s="2">
        <f>IF(AND(COUNTA($B136:$F136=5),COUNTIF(F$2:F136,F136)=1),1,0)</f>
        <v>1</v>
      </c>
      <c r="L136" s="45" t="str">
        <f t="shared" si="4"/>
        <v>V0018_29</v>
      </c>
      <c r="M136" s="2">
        <f>IF(AND(COUNTA($B136:$F136)=5,COUNTIF(L$2:L136,L136)=1),1,0)</f>
        <v>1</v>
      </c>
      <c r="N136" s="14">
        <f t="array" ref="N136">SUMPRODUCT(--(Volunteer=$D136),--(Volunteer&lt;&gt;""),--(Arsenic_ppb&lt;&gt;""))</f>
        <v>9</v>
      </c>
      <c r="O136" s="14">
        <f t="shared" si="5"/>
        <v>6</v>
      </c>
      <c r="P136" s="36">
        <f t="array" ref="P136">IF(N136=0,"",SUM(IF(Volunteer=$D136,Arsenic_ppb))/N136)</f>
        <v>34.888888888888886</v>
      </c>
      <c r="Q136" s="36">
        <f t="array" ref="Q136">IF(P136="","",MAX((--(Commune=$C136))*IF(Vol_mean="",0,Vol_mean)))</f>
        <v>50.857142857142854</v>
      </c>
      <c r="R136" s="36">
        <f t="array" ref="R136">SUMPRODUCT(--(District=$B136),Commune_max,(--(Commune_tag)))/SUMPRODUCT((--(District=$B136)),Commune_tag)</f>
        <v>45.43015873015873</v>
      </c>
    </row>
    <row r="137" spans="1:18" x14ac:dyDescent="0.55000000000000004">
      <c r="A137" s="43">
        <v>136</v>
      </c>
      <c r="B137" s="43" t="s">
        <v>29</v>
      </c>
      <c r="C137" s="43" t="s">
        <v>110</v>
      </c>
      <c r="D137" s="43" t="s">
        <v>238</v>
      </c>
      <c r="E137" s="43" t="s">
        <v>246</v>
      </c>
      <c r="F137" s="41">
        <v>42</v>
      </c>
      <c r="G137" s="2">
        <f>IF(AND(COUNTA($B137:$F137=5),COUNTIF(B$2:B137,B137)=1),1,0)</f>
        <v>0</v>
      </c>
      <c r="H137" s="2">
        <f>IF(AND(COUNTA($B137:$F137=5),COUNTIF(C$2:C137,C137)=1),1,0)</f>
        <v>0</v>
      </c>
      <c r="I137" s="2">
        <f>IF(AND(COUNTA($B137:$F137=5),COUNTIF(D$2:D137,D137)=1),1,0)</f>
        <v>0</v>
      </c>
      <c r="J137" s="2">
        <f>IF(AND(COUNTA($B137:$F137=5),COUNTIF(E$2:E137,E137)=1),1,0)</f>
        <v>1</v>
      </c>
      <c r="K137" s="2">
        <f>IF(AND(COUNTA($B137:$F137=5),COUNTIF(F$2:F137,F137)=1),1,0)</f>
        <v>0</v>
      </c>
      <c r="L137" s="45" t="str">
        <f t="shared" si="4"/>
        <v>V0018_42</v>
      </c>
      <c r="M137" s="2">
        <f>IF(AND(COUNTA($B137:$F137)=5,COUNTIF(L$2:L137,L137)=1),1,0)</f>
        <v>1</v>
      </c>
      <c r="N137" s="14">
        <f t="array" ref="N137">SUMPRODUCT(--(Volunteer=$D137),--(Volunteer&lt;&gt;""),--(Arsenic_ppb&lt;&gt;""))</f>
        <v>9</v>
      </c>
      <c r="O137" s="14">
        <f t="shared" si="5"/>
        <v>6</v>
      </c>
      <c r="P137" s="36">
        <f t="array" ref="P137">IF(N137=0,"",SUM(IF(Volunteer=$D137,Arsenic_ppb))/N137)</f>
        <v>34.888888888888886</v>
      </c>
      <c r="Q137" s="36">
        <f t="array" ref="Q137">IF(P137="","",MAX((--(Commune=$C137))*IF(Vol_mean="",0,Vol_mean)))</f>
        <v>50.857142857142854</v>
      </c>
      <c r="R137" s="36">
        <f t="array" ref="R137">SUMPRODUCT(--(District=$B137),Commune_max,(--(Commune_tag)))/SUMPRODUCT((--(District=$B137)),Commune_tag)</f>
        <v>45.43015873015873</v>
      </c>
    </row>
    <row r="138" spans="1:18" x14ac:dyDescent="0.55000000000000004">
      <c r="A138" s="43">
        <v>137</v>
      </c>
      <c r="B138" s="43" t="s">
        <v>29</v>
      </c>
      <c r="C138" s="43" t="s">
        <v>110</v>
      </c>
      <c r="D138" s="43" t="s">
        <v>238</v>
      </c>
      <c r="E138" s="43" t="s">
        <v>247</v>
      </c>
      <c r="F138" s="41">
        <v>34</v>
      </c>
      <c r="G138" s="2">
        <f>IF(AND(COUNTA($B138:$F138=5),COUNTIF(B$2:B138,B138)=1),1,0)</f>
        <v>0</v>
      </c>
      <c r="H138" s="2">
        <f>IF(AND(COUNTA($B138:$F138=5),COUNTIF(C$2:C138,C138)=1),1,0)</f>
        <v>0</v>
      </c>
      <c r="I138" s="2">
        <f>IF(AND(COUNTA($B138:$F138=5),COUNTIF(D$2:D138,D138)=1),1,0)</f>
        <v>0</v>
      </c>
      <c r="J138" s="2">
        <f>IF(AND(COUNTA($B138:$F138=5),COUNTIF(E$2:E138,E138)=1),1,0)</f>
        <v>1</v>
      </c>
      <c r="K138" s="2">
        <f>IF(AND(COUNTA($B138:$F138=5),COUNTIF(F$2:F138,F138)=1),1,0)</f>
        <v>0</v>
      </c>
      <c r="L138" s="45" t="str">
        <f t="shared" si="4"/>
        <v>V0018_34</v>
      </c>
      <c r="M138" s="2">
        <f>IF(AND(COUNTA($B138:$F138)=5,COUNTIF(L$2:L138,L138)=1),1,0)</f>
        <v>0</v>
      </c>
      <c r="N138" s="14">
        <f t="array" ref="N138">SUMPRODUCT(--(Volunteer=$D138),--(Volunteer&lt;&gt;""),--(Arsenic_ppb&lt;&gt;""))</f>
        <v>9</v>
      </c>
      <c r="O138" s="14">
        <f t="shared" si="5"/>
        <v>6</v>
      </c>
      <c r="P138" s="36">
        <f t="array" ref="P138">IF(N138=0,"",SUM(IF(Volunteer=$D138,Arsenic_ppb))/N138)</f>
        <v>34.888888888888886</v>
      </c>
      <c r="Q138" s="36">
        <f t="array" ref="Q138">IF(P138="","",MAX((--(Commune=$C138))*IF(Vol_mean="",0,Vol_mean)))</f>
        <v>50.857142857142854</v>
      </c>
      <c r="R138" s="36">
        <f t="array" ref="R138">SUMPRODUCT(--(District=$B138),Commune_max,(--(Commune_tag)))/SUMPRODUCT((--(District=$B138)),Commune_tag)</f>
        <v>45.43015873015873</v>
      </c>
    </row>
    <row r="139" spans="1:18" x14ac:dyDescent="0.55000000000000004">
      <c r="A139" s="43">
        <v>138</v>
      </c>
      <c r="B139" s="43" t="s">
        <v>29</v>
      </c>
      <c r="C139" s="43" t="s">
        <v>110</v>
      </c>
      <c r="D139" s="43" t="s">
        <v>248</v>
      </c>
      <c r="E139" s="43" t="s">
        <v>249</v>
      </c>
      <c r="F139" s="41">
        <v>49</v>
      </c>
      <c r="G139" s="2">
        <f>IF(AND(COUNTA($B139:$F139=5),COUNTIF(B$2:B139,B139)=1),1,0)</f>
        <v>0</v>
      </c>
      <c r="H139" s="2">
        <f>IF(AND(COUNTA($B139:$F139=5),COUNTIF(C$2:C139,C139)=1),1,0)</f>
        <v>0</v>
      </c>
      <c r="I139" s="2">
        <f>IF(AND(COUNTA($B139:$F139=5),COUNTIF(D$2:D139,D139)=1),1,0)</f>
        <v>1</v>
      </c>
      <c r="J139" s="2">
        <f>IF(AND(COUNTA($B139:$F139=5),COUNTIF(E$2:E139,E139)=1),1,0)</f>
        <v>1</v>
      </c>
      <c r="K139" s="2">
        <f>IF(AND(COUNTA($B139:$F139=5),COUNTIF(F$2:F139,F139)=1),1,0)</f>
        <v>0</v>
      </c>
      <c r="L139" s="45" t="str">
        <f t="shared" si="4"/>
        <v>V0019_49</v>
      </c>
      <c r="M139" s="2">
        <f>IF(AND(COUNTA($B139:$F139)=5,COUNTIF(L$2:L139,L139)=1),1,0)</f>
        <v>1</v>
      </c>
      <c r="N139" s="14">
        <f t="array" ref="N139">SUMPRODUCT(--(Volunteer=$D139),--(Volunteer&lt;&gt;""),--(Arsenic_ppb&lt;&gt;""))</f>
        <v>7</v>
      </c>
      <c r="O139" s="14">
        <f t="shared" si="5"/>
        <v>5</v>
      </c>
      <c r="P139" s="36">
        <f t="array" ref="P139">IF(N139=0,"",SUM(IF(Volunteer=$D139,Arsenic_ppb))/N139)</f>
        <v>50.857142857142854</v>
      </c>
      <c r="Q139" s="36">
        <f t="array" ref="Q139">IF(P139="","",MAX((--(Commune=$C139))*IF(Vol_mean="",0,Vol_mean)))</f>
        <v>50.857142857142854</v>
      </c>
      <c r="R139" s="36">
        <f t="array" ref="R139">SUMPRODUCT(--(District=$B139),Commune_max,(--(Commune_tag)))/SUMPRODUCT((--(District=$B139)),Commune_tag)</f>
        <v>45.43015873015873</v>
      </c>
    </row>
    <row r="140" spans="1:18" x14ac:dyDescent="0.55000000000000004">
      <c r="A140" s="43">
        <v>139</v>
      </c>
      <c r="B140" s="43" t="s">
        <v>29</v>
      </c>
      <c r="C140" s="43" t="s">
        <v>110</v>
      </c>
      <c r="D140" s="43" t="s">
        <v>248</v>
      </c>
      <c r="E140" s="43" t="s">
        <v>250</v>
      </c>
      <c r="F140" s="41">
        <v>62</v>
      </c>
      <c r="G140" s="2">
        <f>IF(AND(COUNTA($B140:$F140=5),COUNTIF(B$2:B140,B140)=1),1,0)</f>
        <v>0</v>
      </c>
      <c r="H140" s="2">
        <f>IF(AND(COUNTA($B140:$F140=5),COUNTIF(C$2:C140,C140)=1),1,0)</f>
        <v>0</v>
      </c>
      <c r="I140" s="2">
        <f>IF(AND(COUNTA($B140:$F140=5),COUNTIF(D$2:D140,D140)=1),1,0)</f>
        <v>0</v>
      </c>
      <c r="J140" s="2">
        <f>IF(AND(COUNTA($B140:$F140=5),COUNTIF(E$2:E140,E140)=1),1,0)</f>
        <v>1</v>
      </c>
      <c r="K140" s="2">
        <f>IF(AND(COUNTA($B140:$F140=5),COUNTIF(F$2:F140,F140)=1),1,0)</f>
        <v>1</v>
      </c>
      <c r="L140" s="45" t="str">
        <f t="shared" si="4"/>
        <v>V0019_62</v>
      </c>
      <c r="M140" s="2">
        <f>IF(AND(COUNTA($B140:$F140)=5,COUNTIF(L$2:L140,L140)=1),1,0)</f>
        <v>1</v>
      </c>
      <c r="N140" s="14">
        <f t="array" ref="N140">SUMPRODUCT(--(Volunteer=$D140),--(Volunteer&lt;&gt;""),--(Arsenic_ppb&lt;&gt;""))</f>
        <v>7</v>
      </c>
      <c r="O140" s="14">
        <f t="shared" si="5"/>
        <v>5</v>
      </c>
      <c r="P140" s="36">
        <f t="array" ref="P140">IF(N140=0,"",SUM(IF(Volunteer=$D140,Arsenic_ppb))/N140)</f>
        <v>50.857142857142854</v>
      </c>
      <c r="Q140" s="36">
        <f t="array" ref="Q140">IF(P140="","",MAX((--(Commune=$C140))*IF(Vol_mean="",0,Vol_mean)))</f>
        <v>50.857142857142854</v>
      </c>
      <c r="R140" s="36">
        <f t="array" ref="R140">SUMPRODUCT(--(District=$B140),Commune_max,(--(Commune_tag)))/SUMPRODUCT((--(District=$B140)),Commune_tag)</f>
        <v>45.43015873015873</v>
      </c>
    </row>
    <row r="141" spans="1:18" x14ac:dyDescent="0.55000000000000004">
      <c r="A141" s="43">
        <v>140</v>
      </c>
      <c r="B141" s="43" t="s">
        <v>29</v>
      </c>
      <c r="C141" s="43" t="s">
        <v>110</v>
      </c>
      <c r="D141" s="43" t="s">
        <v>248</v>
      </c>
      <c r="E141" s="43" t="s">
        <v>251</v>
      </c>
      <c r="F141" s="41">
        <v>46</v>
      </c>
      <c r="G141" s="2">
        <f>IF(AND(COUNTA($B141:$F141=5),COUNTIF(B$2:B141,B141)=1),1,0)</f>
        <v>0</v>
      </c>
      <c r="H141" s="2">
        <f>IF(AND(COUNTA($B141:$F141=5),COUNTIF(C$2:C141,C141)=1),1,0)</f>
        <v>0</v>
      </c>
      <c r="I141" s="2">
        <f>IF(AND(COUNTA($B141:$F141=5),COUNTIF(D$2:D141,D141)=1),1,0)</f>
        <v>0</v>
      </c>
      <c r="J141" s="2">
        <f>IF(AND(COUNTA($B141:$F141=5),COUNTIF(E$2:E141,E141)=1),1,0)</f>
        <v>1</v>
      </c>
      <c r="K141" s="2">
        <f>IF(AND(COUNTA($B141:$F141=5),COUNTIF(F$2:F141,F141)=1),1,0)</f>
        <v>0</v>
      </c>
      <c r="L141" s="45" t="str">
        <f t="shared" si="4"/>
        <v>V0019_46</v>
      </c>
      <c r="M141" s="2">
        <f>IF(AND(COUNTA($B141:$F141)=5,COUNTIF(L$2:L141,L141)=1),1,0)</f>
        <v>1</v>
      </c>
      <c r="N141" s="14">
        <f t="array" ref="N141">SUMPRODUCT(--(Volunteer=$D141),--(Volunteer&lt;&gt;""),--(Arsenic_ppb&lt;&gt;""))</f>
        <v>7</v>
      </c>
      <c r="O141" s="14">
        <f t="shared" si="5"/>
        <v>5</v>
      </c>
      <c r="P141" s="36">
        <f t="array" ref="P141">IF(N141=0,"",SUM(IF(Volunteer=$D141,Arsenic_ppb))/N141)</f>
        <v>50.857142857142854</v>
      </c>
      <c r="Q141" s="36">
        <f t="array" ref="Q141">IF(P141="","",MAX((--(Commune=$C141))*IF(Vol_mean="",0,Vol_mean)))</f>
        <v>50.857142857142854</v>
      </c>
      <c r="R141" s="36">
        <f t="array" ref="R141">SUMPRODUCT(--(District=$B141),Commune_max,(--(Commune_tag)))/SUMPRODUCT((--(District=$B141)),Commune_tag)</f>
        <v>45.43015873015873</v>
      </c>
    </row>
    <row r="142" spans="1:18" x14ac:dyDescent="0.55000000000000004">
      <c r="A142" s="43">
        <v>141</v>
      </c>
      <c r="B142" s="43" t="s">
        <v>29</v>
      </c>
      <c r="C142" s="43" t="s">
        <v>110</v>
      </c>
      <c r="D142" s="43" t="s">
        <v>248</v>
      </c>
      <c r="E142" s="43" t="s">
        <v>252</v>
      </c>
      <c r="F142" s="41">
        <v>53</v>
      </c>
      <c r="G142" s="2">
        <f>IF(AND(COUNTA($B142:$F142=5),COUNTIF(B$2:B142,B142)=1),1,0)</f>
        <v>0</v>
      </c>
      <c r="H142" s="2">
        <f>IF(AND(COUNTA($B142:$F142=5),COUNTIF(C$2:C142,C142)=1),1,0)</f>
        <v>0</v>
      </c>
      <c r="I142" s="2">
        <f>IF(AND(COUNTA($B142:$F142=5),COUNTIF(D$2:D142,D142)=1),1,0)</f>
        <v>0</v>
      </c>
      <c r="J142" s="2">
        <f>IF(AND(COUNTA($B142:$F142=5),COUNTIF(E$2:E142,E142)=1),1,0)</f>
        <v>1</v>
      </c>
      <c r="K142" s="2">
        <f>IF(AND(COUNTA($B142:$F142=5),COUNTIF(F$2:F142,F142)=1),1,0)</f>
        <v>0</v>
      </c>
      <c r="L142" s="45" t="str">
        <f t="shared" si="4"/>
        <v>V0019_53</v>
      </c>
      <c r="M142" s="2">
        <f>IF(AND(COUNTA($B142:$F142)=5,COUNTIF(L$2:L142,L142)=1),1,0)</f>
        <v>1</v>
      </c>
      <c r="N142" s="14">
        <f t="array" ref="N142">SUMPRODUCT(--(Volunteer=$D142),--(Volunteer&lt;&gt;""),--(Arsenic_ppb&lt;&gt;""))</f>
        <v>7</v>
      </c>
      <c r="O142" s="14">
        <f t="shared" si="5"/>
        <v>5</v>
      </c>
      <c r="P142" s="36">
        <f t="array" ref="P142">IF(N142=0,"",SUM(IF(Volunteer=$D142,Arsenic_ppb))/N142)</f>
        <v>50.857142857142854</v>
      </c>
      <c r="Q142" s="36">
        <f t="array" ref="Q142">IF(P142="","",MAX((--(Commune=$C142))*IF(Vol_mean="",0,Vol_mean)))</f>
        <v>50.857142857142854</v>
      </c>
      <c r="R142" s="36">
        <f t="array" ref="R142">SUMPRODUCT(--(District=$B142),Commune_max,(--(Commune_tag)))/SUMPRODUCT((--(District=$B142)),Commune_tag)</f>
        <v>45.43015873015873</v>
      </c>
    </row>
    <row r="143" spans="1:18" x14ac:dyDescent="0.55000000000000004">
      <c r="A143" s="43">
        <v>142</v>
      </c>
      <c r="B143" s="43" t="s">
        <v>29</v>
      </c>
      <c r="C143" s="43" t="s">
        <v>110</v>
      </c>
      <c r="D143" s="43" t="s">
        <v>248</v>
      </c>
      <c r="E143" s="43" t="s">
        <v>253</v>
      </c>
      <c r="F143" s="41">
        <v>46</v>
      </c>
      <c r="G143" s="2">
        <f>IF(AND(COUNTA($B143:$F143=5),COUNTIF(B$2:B143,B143)=1),1,0)</f>
        <v>0</v>
      </c>
      <c r="H143" s="2">
        <f>IF(AND(COUNTA($B143:$F143=5),COUNTIF(C$2:C143,C143)=1),1,0)</f>
        <v>0</v>
      </c>
      <c r="I143" s="2">
        <f>IF(AND(COUNTA($B143:$F143=5),COUNTIF(D$2:D143,D143)=1),1,0)</f>
        <v>0</v>
      </c>
      <c r="J143" s="2">
        <f>IF(AND(COUNTA($B143:$F143=5),COUNTIF(E$2:E143,E143)=1),1,0)</f>
        <v>1</v>
      </c>
      <c r="K143" s="2">
        <f>IF(AND(COUNTA($B143:$F143=5),COUNTIF(F$2:F143,F143)=1),1,0)</f>
        <v>0</v>
      </c>
      <c r="L143" s="45" t="str">
        <f t="shared" si="4"/>
        <v>V0019_46</v>
      </c>
      <c r="M143" s="2">
        <f>IF(AND(COUNTA($B143:$F143)=5,COUNTIF(L$2:L143,L143)=1),1,0)</f>
        <v>0</v>
      </c>
      <c r="N143" s="14">
        <f t="array" ref="N143">SUMPRODUCT(--(Volunteer=$D143),--(Volunteer&lt;&gt;""),--(Arsenic_ppb&lt;&gt;""))</f>
        <v>7</v>
      </c>
      <c r="O143" s="14">
        <f t="shared" si="5"/>
        <v>5</v>
      </c>
      <c r="P143" s="36">
        <f t="array" ref="P143">IF(N143=0,"",SUM(IF(Volunteer=$D143,Arsenic_ppb))/N143)</f>
        <v>50.857142857142854</v>
      </c>
      <c r="Q143" s="36">
        <f t="array" ref="Q143">IF(P143="","",MAX((--(Commune=$C143))*IF(Vol_mean="",0,Vol_mean)))</f>
        <v>50.857142857142854</v>
      </c>
      <c r="R143" s="36">
        <f t="array" ref="R143">SUMPRODUCT(--(District=$B143),Commune_max,(--(Commune_tag)))/SUMPRODUCT((--(District=$B143)),Commune_tag)</f>
        <v>45.43015873015873</v>
      </c>
    </row>
    <row r="144" spans="1:18" x14ac:dyDescent="0.55000000000000004">
      <c r="A144" s="43">
        <v>143</v>
      </c>
      <c r="B144" s="43" t="s">
        <v>29</v>
      </c>
      <c r="C144" s="43" t="s">
        <v>110</v>
      </c>
      <c r="D144" s="43" t="s">
        <v>248</v>
      </c>
      <c r="E144" s="43" t="s">
        <v>254</v>
      </c>
      <c r="F144" s="41">
        <v>50</v>
      </c>
      <c r="G144" s="2">
        <f>IF(AND(COUNTA($B144:$F144=5),COUNTIF(B$2:B144,B144)=1),1,0)</f>
        <v>0</v>
      </c>
      <c r="H144" s="2">
        <f>IF(AND(COUNTA($B144:$F144=5),COUNTIF(C$2:C144,C144)=1),1,0)</f>
        <v>0</v>
      </c>
      <c r="I144" s="2">
        <f>IF(AND(COUNTA($B144:$F144=5),COUNTIF(D$2:D144,D144)=1),1,0)</f>
        <v>0</v>
      </c>
      <c r="J144" s="2">
        <f>IF(AND(COUNTA($B144:$F144=5),COUNTIF(E$2:E144,E144)=1),1,0)</f>
        <v>1</v>
      </c>
      <c r="K144" s="2">
        <f>IF(AND(COUNTA($B144:$F144=5),COUNTIF(F$2:F144,F144)=1),1,0)</f>
        <v>0</v>
      </c>
      <c r="L144" s="45" t="str">
        <f t="shared" si="4"/>
        <v>V0019_50</v>
      </c>
      <c r="M144" s="2">
        <f>IF(AND(COUNTA($B144:$F144)=5,COUNTIF(L$2:L144,L144)=1),1,0)</f>
        <v>1</v>
      </c>
      <c r="N144" s="14">
        <f t="array" ref="N144">SUMPRODUCT(--(Volunteer=$D144),--(Volunteer&lt;&gt;""),--(Arsenic_ppb&lt;&gt;""))</f>
        <v>7</v>
      </c>
      <c r="O144" s="14">
        <f t="shared" si="5"/>
        <v>5</v>
      </c>
      <c r="P144" s="36">
        <f t="array" ref="P144">IF(N144=0,"",SUM(IF(Volunteer=$D144,Arsenic_ppb))/N144)</f>
        <v>50.857142857142854</v>
      </c>
      <c r="Q144" s="36">
        <f t="array" ref="Q144">IF(P144="","",MAX((--(Commune=$C144))*IF(Vol_mean="",0,Vol_mean)))</f>
        <v>50.857142857142854</v>
      </c>
      <c r="R144" s="36">
        <f t="array" ref="R144">SUMPRODUCT(--(District=$B144),Commune_max,(--(Commune_tag)))/SUMPRODUCT((--(District=$B144)),Commune_tag)</f>
        <v>45.43015873015873</v>
      </c>
    </row>
    <row r="145" spans="1:18" x14ac:dyDescent="0.55000000000000004">
      <c r="A145" s="43">
        <v>144</v>
      </c>
      <c r="B145" s="43" t="s">
        <v>29</v>
      </c>
      <c r="C145" s="43" t="s">
        <v>110</v>
      </c>
      <c r="D145" s="43" t="s">
        <v>248</v>
      </c>
      <c r="E145" s="43" t="s">
        <v>255</v>
      </c>
      <c r="F145" s="41">
        <v>50</v>
      </c>
      <c r="G145" s="2">
        <f>IF(AND(COUNTA($B145:$F145=5),COUNTIF(B$2:B145,B145)=1),1,0)</f>
        <v>0</v>
      </c>
      <c r="H145" s="2">
        <f>IF(AND(COUNTA($B145:$F145=5),COUNTIF(C$2:C145,C145)=1),1,0)</f>
        <v>0</v>
      </c>
      <c r="I145" s="2">
        <f>IF(AND(COUNTA($B145:$F145=5),COUNTIF(D$2:D145,D145)=1),1,0)</f>
        <v>0</v>
      </c>
      <c r="J145" s="2">
        <f>IF(AND(COUNTA($B145:$F145=5),COUNTIF(E$2:E145,E145)=1),1,0)</f>
        <v>1</v>
      </c>
      <c r="K145" s="2">
        <f>IF(AND(COUNTA($B145:$F145=5),COUNTIF(F$2:F145,F145)=1),1,0)</f>
        <v>0</v>
      </c>
      <c r="L145" s="45" t="str">
        <f t="shared" si="4"/>
        <v>V0019_50</v>
      </c>
      <c r="M145" s="2">
        <f>IF(AND(COUNTA($B145:$F145)=5,COUNTIF(L$2:L145,L145)=1),1,0)</f>
        <v>0</v>
      </c>
      <c r="N145" s="14">
        <f t="array" ref="N145">SUMPRODUCT(--(Volunteer=$D145),--(Volunteer&lt;&gt;""),--(Arsenic_ppb&lt;&gt;""))</f>
        <v>7</v>
      </c>
      <c r="O145" s="14">
        <f t="shared" si="5"/>
        <v>5</v>
      </c>
      <c r="P145" s="36">
        <f t="array" ref="P145">IF(N145=0,"",SUM(IF(Volunteer=$D145,Arsenic_ppb))/N145)</f>
        <v>50.857142857142854</v>
      </c>
      <c r="Q145" s="36">
        <f t="array" ref="Q145">IF(P145="","",MAX((--(Commune=$C145))*IF(Vol_mean="",0,Vol_mean)))</f>
        <v>50.857142857142854</v>
      </c>
      <c r="R145" s="36">
        <f t="array" ref="R145">SUMPRODUCT(--(District=$B145),Commune_max,(--(Commune_tag)))/SUMPRODUCT((--(District=$B145)),Commune_tag)</f>
        <v>45.43015873015873</v>
      </c>
    </row>
    <row r="146" spans="1:18" x14ac:dyDescent="0.55000000000000004">
      <c r="A146" s="43">
        <v>145</v>
      </c>
      <c r="B146" s="43" t="s">
        <v>29</v>
      </c>
      <c r="C146" s="43" t="s">
        <v>110</v>
      </c>
      <c r="D146" s="43" t="s">
        <v>256</v>
      </c>
      <c r="E146" s="43" t="s">
        <v>257</v>
      </c>
      <c r="F146" s="41">
        <v>29</v>
      </c>
      <c r="G146" s="2">
        <f>IF(AND(COUNTA($B146:$F146=5),COUNTIF(B$2:B146,B146)=1),1,0)</f>
        <v>0</v>
      </c>
      <c r="H146" s="2">
        <f>IF(AND(COUNTA($B146:$F146=5),COUNTIF(C$2:C146,C146)=1),1,0)</f>
        <v>0</v>
      </c>
      <c r="I146" s="2">
        <f>IF(AND(COUNTA($B146:$F146=5),COUNTIF(D$2:D146,D146)=1),1,0)</f>
        <v>1</v>
      </c>
      <c r="J146" s="2">
        <f>IF(AND(COUNTA($B146:$F146=5),COUNTIF(E$2:E146,E146)=1),1,0)</f>
        <v>1</v>
      </c>
      <c r="K146" s="2">
        <f>IF(AND(COUNTA($B146:$F146=5),COUNTIF(F$2:F146,F146)=1),1,0)</f>
        <v>0</v>
      </c>
      <c r="L146" s="45" t="str">
        <f t="shared" si="4"/>
        <v>V0020_29</v>
      </c>
      <c r="M146" s="2">
        <f>IF(AND(COUNTA($B146:$F146)=5,COUNTIF(L$2:L146,L146)=1),1,0)</f>
        <v>1</v>
      </c>
      <c r="N146" s="14">
        <f t="array" ref="N146">SUMPRODUCT(--(Volunteer=$D146),--(Volunteer&lt;&gt;""),--(Arsenic_ppb&lt;&gt;""))</f>
        <v>5</v>
      </c>
      <c r="O146" s="14">
        <f t="shared" si="5"/>
        <v>5</v>
      </c>
      <c r="P146" s="36">
        <f t="array" ref="P146">IF(N146=0,"",SUM(IF(Volunteer=$D146,Arsenic_ppb))/N146)</f>
        <v>32.6</v>
      </c>
      <c r="Q146" s="36">
        <f t="array" ref="Q146">IF(P146="","",MAX((--(Commune=$C146))*IF(Vol_mean="",0,Vol_mean)))</f>
        <v>50.857142857142854</v>
      </c>
      <c r="R146" s="36">
        <f t="array" ref="R146">SUMPRODUCT(--(District=$B146),Commune_max,(--(Commune_tag)))/SUMPRODUCT((--(District=$B146)),Commune_tag)</f>
        <v>45.43015873015873</v>
      </c>
    </row>
    <row r="147" spans="1:18" x14ac:dyDescent="0.55000000000000004">
      <c r="A147" s="43">
        <v>146</v>
      </c>
      <c r="B147" s="43" t="s">
        <v>29</v>
      </c>
      <c r="C147" s="43" t="s">
        <v>110</v>
      </c>
      <c r="D147" s="43" t="s">
        <v>256</v>
      </c>
      <c r="E147" s="43" t="s">
        <v>258</v>
      </c>
      <c r="F147" s="41">
        <v>34</v>
      </c>
      <c r="G147" s="2">
        <f>IF(AND(COUNTA($B147:$F147=5),COUNTIF(B$2:B147,B147)=1),1,0)</f>
        <v>0</v>
      </c>
      <c r="H147" s="2">
        <f>IF(AND(COUNTA($B147:$F147=5),COUNTIF(C$2:C147,C147)=1),1,0)</f>
        <v>0</v>
      </c>
      <c r="I147" s="2">
        <f>IF(AND(COUNTA($B147:$F147=5),COUNTIF(D$2:D147,D147)=1),1,0)</f>
        <v>0</v>
      </c>
      <c r="J147" s="2">
        <f>IF(AND(COUNTA($B147:$F147=5),COUNTIF(E$2:E147,E147)=1),1,0)</f>
        <v>1</v>
      </c>
      <c r="K147" s="2">
        <f>IF(AND(COUNTA($B147:$F147=5),COUNTIF(F$2:F147,F147)=1),1,0)</f>
        <v>0</v>
      </c>
      <c r="L147" s="45" t="str">
        <f t="shared" si="4"/>
        <v>V0020_34</v>
      </c>
      <c r="M147" s="2">
        <f>IF(AND(COUNTA($B147:$F147)=5,COUNTIF(L$2:L147,L147)=1),1,0)</f>
        <v>1</v>
      </c>
      <c r="N147" s="14">
        <f t="array" ref="N147">SUMPRODUCT(--(Volunteer=$D147),--(Volunteer&lt;&gt;""),--(Arsenic_ppb&lt;&gt;""))</f>
        <v>5</v>
      </c>
      <c r="O147" s="14">
        <f t="shared" si="5"/>
        <v>5</v>
      </c>
      <c r="P147" s="36">
        <f t="array" ref="P147">IF(N147=0,"",SUM(IF(Volunteer=$D147,Arsenic_ppb))/N147)</f>
        <v>32.6</v>
      </c>
      <c r="Q147" s="36">
        <f t="array" ref="Q147">IF(P147="","",MAX((--(Commune=$C147))*IF(Vol_mean="",0,Vol_mean)))</f>
        <v>50.857142857142854</v>
      </c>
      <c r="R147" s="36">
        <f t="array" ref="R147">SUMPRODUCT(--(District=$B147),Commune_max,(--(Commune_tag)))/SUMPRODUCT((--(District=$B147)),Commune_tag)</f>
        <v>45.43015873015873</v>
      </c>
    </row>
    <row r="148" spans="1:18" x14ac:dyDescent="0.55000000000000004">
      <c r="A148" s="43">
        <v>147</v>
      </c>
      <c r="B148" s="43" t="s">
        <v>29</v>
      </c>
      <c r="C148" s="43" t="s">
        <v>110</v>
      </c>
      <c r="D148" s="43" t="s">
        <v>256</v>
      </c>
      <c r="E148" s="43" t="s">
        <v>259</v>
      </c>
      <c r="F148" s="41">
        <v>35</v>
      </c>
      <c r="G148" s="2">
        <f>IF(AND(COUNTA($B148:$F148=5),COUNTIF(B$2:B148,B148)=1),1,0)</f>
        <v>0</v>
      </c>
      <c r="H148" s="2">
        <f>IF(AND(COUNTA($B148:$F148=5),COUNTIF(C$2:C148,C148)=1),1,0)</f>
        <v>0</v>
      </c>
      <c r="I148" s="2">
        <f>IF(AND(COUNTA($B148:$F148=5),COUNTIF(D$2:D148,D148)=1),1,0)</f>
        <v>0</v>
      </c>
      <c r="J148" s="2">
        <f>IF(AND(COUNTA($B148:$F148=5),COUNTIF(E$2:E148,E148)=1),1,0)</f>
        <v>1</v>
      </c>
      <c r="K148" s="2">
        <f>IF(AND(COUNTA($B148:$F148=5),COUNTIF(F$2:F148,F148)=1),1,0)</f>
        <v>0</v>
      </c>
      <c r="L148" s="45" t="str">
        <f t="shared" si="4"/>
        <v>V0020_35</v>
      </c>
      <c r="M148" s="2">
        <f>IF(AND(COUNTA($B148:$F148)=5,COUNTIF(L$2:L148,L148)=1),1,0)</f>
        <v>1</v>
      </c>
      <c r="N148" s="14">
        <f t="array" ref="N148">SUMPRODUCT(--(Volunteer=$D148),--(Volunteer&lt;&gt;""),--(Arsenic_ppb&lt;&gt;""))</f>
        <v>5</v>
      </c>
      <c r="O148" s="14">
        <f t="shared" si="5"/>
        <v>5</v>
      </c>
      <c r="P148" s="36">
        <f t="array" ref="P148">IF(N148=0,"",SUM(IF(Volunteer=$D148,Arsenic_ppb))/N148)</f>
        <v>32.6</v>
      </c>
      <c r="Q148" s="36">
        <f t="array" ref="Q148">IF(P148="","",MAX((--(Commune=$C148))*IF(Vol_mean="",0,Vol_mean)))</f>
        <v>50.857142857142854</v>
      </c>
      <c r="R148" s="36">
        <f t="array" ref="R148">SUMPRODUCT(--(District=$B148),Commune_max,(--(Commune_tag)))/SUMPRODUCT((--(District=$B148)),Commune_tag)</f>
        <v>45.43015873015873</v>
      </c>
    </row>
    <row r="149" spans="1:18" x14ac:dyDescent="0.55000000000000004">
      <c r="A149" s="43">
        <v>148</v>
      </c>
      <c r="B149" s="43" t="s">
        <v>29</v>
      </c>
      <c r="C149" s="43" t="s">
        <v>110</v>
      </c>
      <c r="D149" s="43" t="s">
        <v>256</v>
      </c>
      <c r="E149" s="43" t="s">
        <v>260</v>
      </c>
      <c r="F149" s="41">
        <v>33</v>
      </c>
      <c r="G149" s="2">
        <f>IF(AND(COUNTA($B149:$F149=5),COUNTIF(B$2:B149,B149)=1),1,0)</f>
        <v>0</v>
      </c>
      <c r="H149" s="2">
        <f>IF(AND(COUNTA($B149:$F149=5),COUNTIF(C$2:C149,C149)=1),1,0)</f>
        <v>0</v>
      </c>
      <c r="I149" s="2">
        <f>IF(AND(COUNTA($B149:$F149=5),COUNTIF(D$2:D149,D149)=1),1,0)</f>
        <v>0</v>
      </c>
      <c r="J149" s="2">
        <f>IF(AND(COUNTA($B149:$F149=5),COUNTIF(E$2:E149,E149)=1),1,0)</f>
        <v>1</v>
      </c>
      <c r="K149" s="2">
        <f>IF(AND(COUNTA($B149:$F149=5),COUNTIF(F$2:F149,F149)=1),1,0)</f>
        <v>1</v>
      </c>
      <c r="L149" s="45" t="str">
        <f t="shared" si="4"/>
        <v>V0020_33</v>
      </c>
      <c r="M149" s="2">
        <f>IF(AND(COUNTA($B149:$F149)=5,COUNTIF(L$2:L149,L149)=1),1,0)</f>
        <v>1</v>
      </c>
      <c r="N149" s="14">
        <f t="array" ref="N149">SUMPRODUCT(--(Volunteer=$D149),--(Volunteer&lt;&gt;""),--(Arsenic_ppb&lt;&gt;""))</f>
        <v>5</v>
      </c>
      <c r="O149" s="14">
        <f t="shared" si="5"/>
        <v>5</v>
      </c>
      <c r="P149" s="36">
        <f t="array" ref="P149">IF(N149=0,"",SUM(IF(Volunteer=$D149,Arsenic_ppb))/N149)</f>
        <v>32.6</v>
      </c>
      <c r="Q149" s="36">
        <f t="array" ref="Q149">IF(P149="","",MAX((--(Commune=$C149))*IF(Vol_mean="",0,Vol_mean)))</f>
        <v>50.857142857142854</v>
      </c>
      <c r="R149" s="36">
        <f t="array" ref="R149">SUMPRODUCT(--(District=$B149),Commune_max,(--(Commune_tag)))/SUMPRODUCT((--(District=$B149)),Commune_tag)</f>
        <v>45.43015873015873</v>
      </c>
    </row>
    <row r="150" spans="1:18" x14ac:dyDescent="0.55000000000000004">
      <c r="A150" s="43">
        <v>149</v>
      </c>
      <c r="B150" s="43" t="s">
        <v>29</v>
      </c>
      <c r="C150" s="43" t="s">
        <v>110</v>
      </c>
      <c r="D150" s="43" t="s">
        <v>256</v>
      </c>
      <c r="E150" s="43" t="s">
        <v>261</v>
      </c>
      <c r="F150" s="41">
        <v>32</v>
      </c>
      <c r="G150" s="2">
        <f>IF(AND(COUNTA($B150:$F150=5),COUNTIF(B$2:B150,B150)=1),1,0)</f>
        <v>0</v>
      </c>
      <c r="H150" s="2">
        <f>IF(AND(COUNTA($B150:$F150=5),COUNTIF(C$2:C150,C150)=1),1,0)</f>
        <v>0</v>
      </c>
      <c r="I150" s="2">
        <f>IF(AND(COUNTA($B150:$F150=5),COUNTIF(D$2:D150,D150)=1),1,0)</f>
        <v>0</v>
      </c>
      <c r="J150" s="2">
        <f>IF(AND(COUNTA($B150:$F150=5),COUNTIF(E$2:E150,E150)=1),1,0)</f>
        <v>1</v>
      </c>
      <c r="K150" s="2">
        <f>IF(AND(COUNTA($B150:$F150=5),COUNTIF(F$2:F150,F150)=1),1,0)</f>
        <v>0</v>
      </c>
      <c r="L150" s="45" t="str">
        <f t="shared" si="4"/>
        <v>V0020_32</v>
      </c>
      <c r="M150" s="2">
        <f>IF(AND(COUNTA($B150:$F150)=5,COUNTIF(L$2:L150,L150)=1),1,0)</f>
        <v>1</v>
      </c>
      <c r="N150" s="14">
        <f t="array" ref="N150">SUMPRODUCT(--(Volunteer=$D150),--(Volunteer&lt;&gt;""),--(Arsenic_ppb&lt;&gt;""))</f>
        <v>5</v>
      </c>
      <c r="O150" s="14">
        <f t="shared" si="5"/>
        <v>5</v>
      </c>
      <c r="P150" s="36">
        <f t="array" ref="P150">IF(N150=0,"",SUM(IF(Volunteer=$D150,Arsenic_ppb))/N150)</f>
        <v>32.6</v>
      </c>
      <c r="Q150" s="36">
        <f t="array" ref="Q150">IF(P150="","",MAX((--(Commune=$C150))*IF(Vol_mean="",0,Vol_mean)))</f>
        <v>50.857142857142854</v>
      </c>
      <c r="R150" s="36">
        <f t="array" ref="R150">SUMPRODUCT(--(District=$B150),Commune_max,(--(Commune_tag)))/SUMPRODUCT((--(District=$B150)),Commune_tag)</f>
        <v>45.43015873015873</v>
      </c>
    </row>
    <row r="151" spans="1:18" x14ac:dyDescent="0.55000000000000004">
      <c r="A151" s="43">
        <v>150</v>
      </c>
      <c r="B151" s="43" t="s">
        <v>29</v>
      </c>
      <c r="C151" s="43" t="s">
        <v>37</v>
      </c>
      <c r="D151" s="43" t="s">
        <v>262</v>
      </c>
      <c r="E151" s="43" t="s">
        <v>263</v>
      </c>
      <c r="F151" s="41">
        <v>38</v>
      </c>
      <c r="G151" s="2">
        <f>IF(AND(COUNTA($B151:$F151=5),COUNTIF(B$2:B151,B151)=1),1,0)</f>
        <v>0</v>
      </c>
      <c r="H151" s="2">
        <f>IF(AND(COUNTA($B151:$F151=5),COUNTIF(C$2:C151,C151)=1),1,0)</f>
        <v>1</v>
      </c>
      <c r="I151" s="2">
        <f>IF(AND(COUNTA($B151:$F151=5),COUNTIF(D$2:D151,D151)=1),1,0)</f>
        <v>1</v>
      </c>
      <c r="J151" s="2">
        <f>IF(AND(COUNTA($B151:$F151=5),COUNTIF(E$2:E151,E151)=1),1,0)</f>
        <v>1</v>
      </c>
      <c r="K151" s="2">
        <f>IF(AND(COUNTA($B151:$F151=5),COUNTIF(F$2:F151,F151)=1),1,0)</f>
        <v>0</v>
      </c>
      <c r="L151" s="45" t="str">
        <f t="shared" si="4"/>
        <v>V0021_38</v>
      </c>
      <c r="M151" s="2">
        <f>IF(AND(COUNTA($B151:$F151)=5,COUNTIF(L$2:L151,L151)=1),1,0)</f>
        <v>1</v>
      </c>
      <c r="N151" s="14">
        <f t="array" ref="N151">SUMPRODUCT(--(Volunteer=$D151),--(Volunteer&lt;&gt;""),--(Arsenic_ppb&lt;&gt;""))</f>
        <v>5</v>
      </c>
      <c r="O151" s="14">
        <f t="shared" si="5"/>
        <v>4</v>
      </c>
      <c r="P151" s="36">
        <f t="array" ref="P151">IF(N151=0,"",SUM(IF(Volunteer=$D151,Arsenic_ppb))/N151)</f>
        <v>39.200000000000003</v>
      </c>
      <c r="Q151" s="36">
        <f t="array" ref="Q151">IF(P151="","",MAX((--(Commune=$C151))*IF(Vol_mean="",0,Vol_mean)))</f>
        <v>57.333333333333336</v>
      </c>
      <c r="R151" s="36">
        <f t="array" ref="R151">SUMPRODUCT(--(District=$B151),Commune_max,(--(Commune_tag)))/SUMPRODUCT((--(District=$B151)),Commune_tag)</f>
        <v>45.43015873015873</v>
      </c>
    </row>
    <row r="152" spans="1:18" x14ac:dyDescent="0.55000000000000004">
      <c r="A152" s="43">
        <v>151</v>
      </c>
      <c r="B152" s="43" t="s">
        <v>29</v>
      </c>
      <c r="C152" s="43" t="s">
        <v>37</v>
      </c>
      <c r="D152" s="43" t="s">
        <v>262</v>
      </c>
      <c r="E152" s="43" t="s">
        <v>264</v>
      </c>
      <c r="F152" s="41">
        <v>41</v>
      </c>
      <c r="G152" s="2">
        <f>IF(AND(COUNTA($B152:$F152=5),COUNTIF(B$2:B152,B152)=1),1,0)</f>
        <v>0</v>
      </c>
      <c r="H152" s="2">
        <f>IF(AND(COUNTA($B152:$F152=5),COUNTIF(C$2:C152,C152)=1),1,0)</f>
        <v>0</v>
      </c>
      <c r="I152" s="2">
        <f>IF(AND(COUNTA($B152:$F152=5),COUNTIF(D$2:D152,D152)=1),1,0)</f>
        <v>0</v>
      </c>
      <c r="J152" s="2">
        <f>IF(AND(COUNTA($B152:$F152=5),COUNTIF(E$2:E152,E152)=1),1,0)</f>
        <v>1</v>
      </c>
      <c r="K152" s="2">
        <f>IF(AND(COUNTA($B152:$F152=5),COUNTIF(F$2:F152,F152)=1),1,0)</f>
        <v>0</v>
      </c>
      <c r="L152" s="45" t="str">
        <f t="shared" si="4"/>
        <v>V0021_41</v>
      </c>
      <c r="M152" s="2">
        <f>IF(AND(COUNTA($B152:$F152)=5,COUNTIF(L$2:L152,L152)=1),1,0)</f>
        <v>1</v>
      </c>
      <c r="N152" s="14">
        <f t="array" ref="N152">SUMPRODUCT(--(Volunteer=$D152),--(Volunteer&lt;&gt;""),--(Arsenic_ppb&lt;&gt;""))</f>
        <v>5</v>
      </c>
      <c r="O152" s="14">
        <f t="shared" si="5"/>
        <v>4</v>
      </c>
      <c r="P152" s="36">
        <f t="array" ref="P152">IF(N152=0,"",SUM(IF(Volunteer=$D152,Arsenic_ppb))/N152)</f>
        <v>39.200000000000003</v>
      </c>
      <c r="Q152" s="36">
        <f t="array" ref="Q152">IF(P152="","",MAX((--(Commune=$C152))*IF(Vol_mean="",0,Vol_mean)))</f>
        <v>57.333333333333336</v>
      </c>
      <c r="R152" s="36">
        <f t="array" ref="R152">SUMPRODUCT(--(District=$B152),Commune_max,(--(Commune_tag)))/SUMPRODUCT((--(District=$B152)),Commune_tag)</f>
        <v>45.43015873015873</v>
      </c>
    </row>
    <row r="153" spans="1:18" x14ac:dyDescent="0.55000000000000004">
      <c r="A153" s="43">
        <v>152</v>
      </c>
      <c r="B153" s="43" t="s">
        <v>29</v>
      </c>
      <c r="C153" s="43" t="s">
        <v>37</v>
      </c>
      <c r="D153" s="43" t="s">
        <v>262</v>
      </c>
      <c r="E153" s="43" t="s">
        <v>265</v>
      </c>
      <c r="F153" s="41">
        <v>37</v>
      </c>
      <c r="G153" s="2">
        <f>IF(AND(COUNTA($B153:$F153=5),COUNTIF(B$2:B153,B153)=1),1,0)</f>
        <v>0</v>
      </c>
      <c r="H153" s="2">
        <f>IF(AND(COUNTA($B153:$F153=5),COUNTIF(C$2:C153,C153)=1),1,0)</f>
        <v>0</v>
      </c>
      <c r="I153" s="2">
        <f>IF(AND(COUNTA($B153:$F153=5),COUNTIF(D$2:D153,D153)=1),1,0)</f>
        <v>0</v>
      </c>
      <c r="J153" s="2">
        <f>IF(AND(COUNTA($B153:$F153=5),COUNTIF(E$2:E153,E153)=1),1,0)</f>
        <v>1</v>
      </c>
      <c r="K153" s="2">
        <f>IF(AND(COUNTA($B153:$F153=5),COUNTIF(F$2:F153,F153)=1),1,0)</f>
        <v>1</v>
      </c>
      <c r="L153" s="45" t="str">
        <f t="shared" si="4"/>
        <v>V0021_37</v>
      </c>
      <c r="M153" s="2">
        <f>IF(AND(COUNTA($B153:$F153)=5,COUNTIF(L$2:L153,L153)=1),1,0)</f>
        <v>1</v>
      </c>
      <c r="N153" s="14">
        <f t="array" ref="N153">SUMPRODUCT(--(Volunteer=$D153),--(Volunteer&lt;&gt;""),--(Arsenic_ppb&lt;&gt;""))</f>
        <v>5</v>
      </c>
      <c r="O153" s="14">
        <f t="shared" si="5"/>
        <v>4</v>
      </c>
      <c r="P153" s="36">
        <f t="array" ref="P153">IF(N153=0,"",SUM(IF(Volunteer=$D153,Arsenic_ppb))/N153)</f>
        <v>39.200000000000003</v>
      </c>
      <c r="Q153" s="36">
        <f t="array" ref="Q153">IF(P153="","",MAX((--(Commune=$C153))*IF(Vol_mean="",0,Vol_mean)))</f>
        <v>57.333333333333336</v>
      </c>
      <c r="R153" s="36">
        <f t="array" ref="R153">SUMPRODUCT(--(District=$B153),Commune_max,(--(Commune_tag)))/SUMPRODUCT((--(District=$B153)),Commune_tag)</f>
        <v>45.43015873015873</v>
      </c>
    </row>
    <row r="154" spans="1:18" x14ac:dyDescent="0.55000000000000004">
      <c r="A154" s="43">
        <v>153</v>
      </c>
      <c r="B154" s="43" t="s">
        <v>29</v>
      </c>
      <c r="C154" s="43" t="s">
        <v>37</v>
      </c>
      <c r="D154" s="43" t="s">
        <v>262</v>
      </c>
      <c r="E154" s="43" t="s">
        <v>266</v>
      </c>
      <c r="F154" s="41">
        <v>39</v>
      </c>
      <c r="G154" s="2">
        <f>IF(AND(COUNTA($B154:$F154=5),COUNTIF(B$2:B154,B154)=1),1,0)</f>
        <v>0</v>
      </c>
      <c r="H154" s="2">
        <f>IF(AND(COUNTA($B154:$F154=5),COUNTIF(C$2:C154,C154)=1),1,0)</f>
        <v>0</v>
      </c>
      <c r="I154" s="2">
        <f>IF(AND(COUNTA($B154:$F154=5),COUNTIF(D$2:D154,D154)=1),1,0)</f>
        <v>0</v>
      </c>
      <c r="J154" s="2">
        <f>IF(AND(COUNTA($B154:$F154=5),COUNTIF(E$2:E154,E154)=1),1,0)</f>
        <v>1</v>
      </c>
      <c r="K154" s="2">
        <f>IF(AND(COUNTA($B154:$F154=5),COUNTIF(F$2:F154,F154)=1),1,0)</f>
        <v>0</v>
      </c>
      <c r="L154" s="45" t="str">
        <f t="shared" si="4"/>
        <v>V0021_39</v>
      </c>
      <c r="M154" s="2">
        <f>IF(AND(COUNTA($B154:$F154)=5,COUNTIF(L$2:L154,L154)=1),1,0)</f>
        <v>1</v>
      </c>
      <c r="N154" s="14">
        <f t="array" ref="N154">SUMPRODUCT(--(Volunteer=$D154),--(Volunteer&lt;&gt;""),--(Arsenic_ppb&lt;&gt;""))</f>
        <v>5</v>
      </c>
      <c r="O154" s="14">
        <f t="shared" si="5"/>
        <v>4</v>
      </c>
      <c r="P154" s="36">
        <f t="array" ref="P154">IF(N154=0,"",SUM(IF(Volunteer=$D154,Arsenic_ppb))/N154)</f>
        <v>39.200000000000003</v>
      </c>
      <c r="Q154" s="36">
        <f t="array" ref="Q154">IF(P154="","",MAX((--(Commune=$C154))*IF(Vol_mean="",0,Vol_mean)))</f>
        <v>57.333333333333336</v>
      </c>
      <c r="R154" s="36">
        <f t="array" ref="R154">SUMPRODUCT(--(District=$B154),Commune_max,(--(Commune_tag)))/SUMPRODUCT((--(District=$B154)),Commune_tag)</f>
        <v>45.43015873015873</v>
      </c>
    </row>
    <row r="155" spans="1:18" x14ac:dyDescent="0.55000000000000004">
      <c r="A155" s="43">
        <v>154</v>
      </c>
      <c r="B155" s="43" t="s">
        <v>29</v>
      </c>
      <c r="C155" s="43" t="s">
        <v>37</v>
      </c>
      <c r="D155" s="43" t="s">
        <v>262</v>
      </c>
      <c r="E155" s="43" t="s">
        <v>267</v>
      </c>
      <c r="F155" s="41">
        <v>41</v>
      </c>
      <c r="G155" s="2">
        <f>IF(AND(COUNTA($B155:$F155=5),COUNTIF(B$2:B155,B155)=1),1,0)</f>
        <v>0</v>
      </c>
      <c r="H155" s="2">
        <f>IF(AND(COUNTA($B155:$F155=5),COUNTIF(C$2:C155,C155)=1),1,0)</f>
        <v>0</v>
      </c>
      <c r="I155" s="2">
        <f>IF(AND(COUNTA($B155:$F155=5),COUNTIF(D$2:D155,D155)=1),1,0)</f>
        <v>0</v>
      </c>
      <c r="J155" s="2">
        <f>IF(AND(COUNTA($B155:$F155=5),COUNTIF(E$2:E155,E155)=1),1,0)</f>
        <v>1</v>
      </c>
      <c r="K155" s="2">
        <f>IF(AND(COUNTA($B155:$F155=5),COUNTIF(F$2:F155,F155)=1),1,0)</f>
        <v>0</v>
      </c>
      <c r="L155" s="45" t="str">
        <f t="shared" si="4"/>
        <v>V0021_41</v>
      </c>
      <c r="M155" s="2">
        <f>IF(AND(COUNTA($B155:$F155)=5,COUNTIF(L$2:L155,L155)=1),1,0)</f>
        <v>0</v>
      </c>
      <c r="N155" s="14">
        <f t="array" ref="N155">SUMPRODUCT(--(Volunteer=$D155),--(Volunteer&lt;&gt;""),--(Arsenic_ppb&lt;&gt;""))</f>
        <v>5</v>
      </c>
      <c r="O155" s="14">
        <f t="shared" si="5"/>
        <v>4</v>
      </c>
      <c r="P155" s="36">
        <f t="array" ref="P155">IF(N155=0,"",SUM(IF(Volunteer=$D155,Arsenic_ppb))/N155)</f>
        <v>39.200000000000003</v>
      </c>
      <c r="Q155" s="36">
        <f t="array" ref="Q155">IF(P155="","",MAX((--(Commune=$C155))*IF(Vol_mean="",0,Vol_mean)))</f>
        <v>57.333333333333336</v>
      </c>
      <c r="R155" s="36">
        <f t="array" ref="R155">SUMPRODUCT(--(District=$B155),Commune_max,(--(Commune_tag)))/SUMPRODUCT((--(District=$B155)),Commune_tag)</f>
        <v>45.43015873015873</v>
      </c>
    </row>
    <row r="156" spans="1:18" x14ac:dyDescent="0.55000000000000004">
      <c r="A156" s="43">
        <v>155</v>
      </c>
      <c r="B156" s="43" t="s">
        <v>29</v>
      </c>
      <c r="C156" s="43" t="s">
        <v>37</v>
      </c>
      <c r="D156" s="43" t="s">
        <v>268</v>
      </c>
      <c r="E156" s="43" t="s">
        <v>269</v>
      </c>
      <c r="F156" s="41">
        <v>23</v>
      </c>
      <c r="G156" s="2">
        <f>IF(AND(COUNTA($B156:$F156=5),COUNTIF(B$2:B156,B156)=1),1,0)</f>
        <v>0</v>
      </c>
      <c r="H156" s="2">
        <f>IF(AND(COUNTA($B156:$F156=5),COUNTIF(C$2:C156,C156)=1),1,0)</f>
        <v>0</v>
      </c>
      <c r="I156" s="2">
        <f>IF(AND(COUNTA($B156:$F156=5),COUNTIF(D$2:D156,D156)=1),1,0)</f>
        <v>1</v>
      </c>
      <c r="J156" s="2">
        <f>IF(AND(COUNTA($B156:$F156=5),COUNTIF(E$2:E156,E156)=1),1,0)</f>
        <v>1</v>
      </c>
      <c r="K156" s="2">
        <f>IF(AND(COUNTA($B156:$F156=5),COUNTIF(F$2:F156,F156)=1),1,0)</f>
        <v>1</v>
      </c>
      <c r="L156" s="45" t="str">
        <f t="shared" si="4"/>
        <v>V0022_23</v>
      </c>
      <c r="M156" s="2">
        <f>IF(AND(COUNTA($B156:$F156)=5,COUNTIF(L$2:L156,L156)=1),1,0)</f>
        <v>1</v>
      </c>
      <c r="N156" s="14">
        <f t="array" ref="N156">SUMPRODUCT(--(Volunteer=$D156),--(Volunteer&lt;&gt;""),--(Arsenic_ppb&lt;&gt;""))</f>
        <v>7</v>
      </c>
      <c r="O156" s="14">
        <f t="shared" si="5"/>
        <v>6</v>
      </c>
      <c r="P156" s="36">
        <f t="array" ref="P156">IF(N156=0,"",SUM(IF(Volunteer=$D156,Arsenic_ppb))/N156)</f>
        <v>27.142857142857142</v>
      </c>
      <c r="Q156" s="36">
        <f t="array" ref="Q156">IF(P156="","",MAX((--(Commune=$C156))*IF(Vol_mean="",0,Vol_mean)))</f>
        <v>57.333333333333336</v>
      </c>
      <c r="R156" s="36">
        <f t="array" ref="R156">SUMPRODUCT(--(District=$B156),Commune_max,(--(Commune_tag)))/SUMPRODUCT((--(District=$B156)),Commune_tag)</f>
        <v>45.43015873015873</v>
      </c>
    </row>
    <row r="157" spans="1:18" x14ac:dyDescent="0.55000000000000004">
      <c r="A157" s="43">
        <v>156</v>
      </c>
      <c r="B157" s="43" t="s">
        <v>29</v>
      </c>
      <c r="C157" s="43" t="s">
        <v>37</v>
      </c>
      <c r="D157" s="43" t="s">
        <v>268</v>
      </c>
      <c r="E157" s="43" t="s">
        <v>270</v>
      </c>
      <c r="F157" s="41">
        <v>28</v>
      </c>
      <c r="G157" s="2">
        <f>IF(AND(COUNTA($B157:$F157=5),COUNTIF(B$2:B157,B157)=1),1,0)</f>
        <v>0</v>
      </c>
      <c r="H157" s="2">
        <f>IF(AND(COUNTA($B157:$F157=5),COUNTIF(C$2:C157,C157)=1),1,0)</f>
        <v>0</v>
      </c>
      <c r="I157" s="2">
        <f>IF(AND(COUNTA($B157:$F157=5),COUNTIF(D$2:D157,D157)=1),1,0)</f>
        <v>0</v>
      </c>
      <c r="J157" s="2">
        <f>IF(AND(COUNTA($B157:$F157=5),COUNTIF(E$2:E157,E157)=1),1,0)</f>
        <v>1</v>
      </c>
      <c r="K157" s="2">
        <f>IF(AND(COUNTA($B157:$F157=5),COUNTIF(F$2:F157,F157)=1),1,0)</f>
        <v>1</v>
      </c>
      <c r="L157" s="45" t="str">
        <f t="shared" si="4"/>
        <v>V0022_28</v>
      </c>
      <c r="M157" s="2">
        <f>IF(AND(COUNTA($B157:$F157)=5,COUNTIF(L$2:L157,L157)=1),1,0)</f>
        <v>1</v>
      </c>
      <c r="N157" s="14">
        <f t="array" ref="N157">SUMPRODUCT(--(Volunteer=$D157),--(Volunteer&lt;&gt;""),--(Arsenic_ppb&lt;&gt;""))</f>
        <v>7</v>
      </c>
      <c r="O157" s="14">
        <f t="shared" si="5"/>
        <v>6</v>
      </c>
      <c r="P157" s="36">
        <f t="array" ref="P157">IF(N157=0,"",SUM(IF(Volunteer=$D157,Arsenic_ppb))/N157)</f>
        <v>27.142857142857142</v>
      </c>
      <c r="Q157" s="36">
        <f t="array" ref="Q157">IF(P157="","",MAX((--(Commune=$C157))*IF(Vol_mean="",0,Vol_mean)))</f>
        <v>57.333333333333336</v>
      </c>
      <c r="R157" s="36">
        <f t="array" ref="R157">SUMPRODUCT(--(District=$B157),Commune_max,(--(Commune_tag)))/SUMPRODUCT((--(District=$B157)),Commune_tag)</f>
        <v>45.43015873015873</v>
      </c>
    </row>
    <row r="158" spans="1:18" x14ac:dyDescent="0.55000000000000004">
      <c r="A158" s="43">
        <v>157</v>
      </c>
      <c r="B158" s="43" t="s">
        <v>29</v>
      </c>
      <c r="C158" s="43" t="s">
        <v>37</v>
      </c>
      <c r="D158" s="43" t="s">
        <v>268</v>
      </c>
      <c r="E158" s="43" t="s">
        <v>271</v>
      </c>
      <c r="F158" s="41">
        <v>28</v>
      </c>
      <c r="G158" s="2">
        <f>IF(AND(COUNTA($B158:$F158=5),COUNTIF(B$2:B158,B158)=1),1,0)</f>
        <v>0</v>
      </c>
      <c r="H158" s="2">
        <f>IF(AND(COUNTA($B158:$F158=5),COUNTIF(C$2:C158,C158)=1),1,0)</f>
        <v>0</v>
      </c>
      <c r="I158" s="2">
        <f>IF(AND(COUNTA($B158:$F158=5),COUNTIF(D$2:D158,D158)=1),1,0)</f>
        <v>0</v>
      </c>
      <c r="J158" s="2">
        <f>IF(AND(COUNTA($B158:$F158=5),COUNTIF(E$2:E158,E158)=1),1,0)</f>
        <v>1</v>
      </c>
      <c r="K158" s="2">
        <f>IF(AND(COUNTA($B158:$F158=5),COUNTIF(F$2:F158,F158)=1),1,0)</f>
        <v>0</v>
      </c>
      <c r="L158" s="45" t="str">
        <f t="shared" si="4"/>
        <v>V0022_28</v>
      </c>
      <c r="M158" s="2">
        <f>IF(AND(COUNTA($B158:$F158)=5,COUNTIF(L$2:L158,L158)=1),1,0)</f>
        <v>0</v>
      </c>
      <c r="N158" s="14">
        <f t="array" ref="N158">SUMPRODUCT(--(Volunteer=$D158),--(Volunteer&lt;&gt;""),--(Arsenic_ppb&lt;&gt;""))</f>
        <v>7</v>
      </c>
      <c r="O158" s="14">
        <f t="shared" si="5"/>
        <v>6</v>
      </c>
      <c r="P158" s="36">
        <f t="array" ref="P158">IF(N158=0,"",SUM(IF(Volunteer=$D158,Arsenic_ppb))/N158)</f>
        <v>27.142857142857142</v>
      </c>
      <c r="Q158" s="36">
        <f t="array" ref="Q158">IF(P158="","",MAX((--(Commune=$C158))*IF(Vol_mean="",0,Vol_mean)))</f>
        <v>57.333333333333336</v>
      </c>
      <c r="R158" s="36">
        <f t="array" ref="R158">SUMPRODUCT(--(District=$B158),Commune_max,(--(Commune_tag)))/SUMPRODUCT((--(District=$B158)),Commune_tag)</f>
        <v>45.43015873015873</v>
      </c>
    </row>
    <row r="159" spans="1:18" x14ac:dyDescent="0.55000000000000004">
      <c r="A159" s="43">
        <v>158</v>
      </c>
      <c r="B159" s="43" t="s">
        <v>29</v>
      </c>
      <c r="C159" s="43" t="s">
        <v>37</v>
      </c>
      <c r="D159" s="43" t="s">
        <v>268</v>
      </c>
      <c r="E159" s="43" t="s">
        <v>272</v>
      </c>
      <c r="F159" s="41">
        <v>29</v>
      </c>
      <c r="G159" s="2">
        <f>IF(AND(COUNTA($B159:$F159=5),COUNTIF(B$2:B159,B159)=1),1,0)</f>
        <v>0</v>
      </c>
      <c r="H159" s="2">
        <f>IF(AND(COUNTA($B159:$F159=5),COUNTIF(C$2:C159,C159)=1),1,0)</f>
        <v>0</v>
      </c>
      <c r="I159" s="2">
        <f>IF(AND(COUNTA($B159:$F159=5),COUNTIF(D$2:D159,D159)=1),1,0)</f>
        <v>0</v>
      </c>
      <c r="J159" s="2">
        <f>IF(AND(COUNTA($B159:$F159=5),COUNTIF(E$2:E159,E159)=1),1,0)</f>
        <v>1</v>
      </c>
      <c r="K159" s="2">
        <f>IF(AND(COUNTA($B159:$F159=5),COUNTIF(F$2:F159,F159)=1),1,0)</f>
        <v>0</v>
      </c>
      <c r="L159" s="45" t="str">
        <f t="shared" si="4"/>
        <v>V0022_29</v>
      </c>
      <c r="M159" s="2">
        <f>IF(AND(COUNTA($B159:$F159)=5,COUNTIF(L$2:L159,L159)=1),1,0)</f>
        <v>1</v>
      </c>
      <c r="N159" s="14">
        <f t="array" ref="N159">SUMPRODUCT(--(Volunteer=$D159),--(Volunteer&lt;&gt;""),--(Arsenic_ppb&lt;&gt;""))</f>
        <v>7</v>
      </c>
      <c r="O159" s="14">
        <f t="shared" si="5"/>
        <v>6</v>
      </c>
      <c r="P159" s="36">
        <f t="array" ref="P159">IF(N159=0,"",SUM(IF(Volunteer=$D159,Arsenic_ppb))/N159)</f>
        <v>27.142857142857142</v>
      </c>
      <c r="Q159" s="36">
        <f t="array" ref="Q159">IF(P159="","",MAX((--(Commune=$C159))*IF(Vol_mean="",0,Vol_mean)))</f>
        <v>57.333333333333336</v>
      </c>
      <c r="R159" s="36">
        <f t="array" ref="R159">SUMPRODUCT(--(District=$B159),Commune_max,(--(Commune_tag)))/SUMPRODUCT((--(District=$B159)),Commune_tag)</f>
        <v>45.43015873015873</v>
      </c>
    </row>
    <row r="160" spans="1:18" x14ac:dyDescent="0.55000000000000004">
      <c r="A160" s="43">
        <v>159</v>
      </c>
      <c r="B160" s="43" t="s">
        <v>29</v>
      </c>
      <c r="C160" s="43" t="s">
        <v>37</v>
      </c>
      <c r="D160" s="43" t="s">
        <v>268</v>
      </c>
      <c r="E160" s="43" t="s">
        <v>273</v>
      </c>
      <c r="F160" s="41">
        <v>31</v>
      </c>
      <c r="G160" s="2">
        <f>IF(AND(COUNTA($B160:$F160=5),COUNTIF(B$2:B160,B160)=1),1,0)</f>
        <v>0</v>
      </c>
      <c r="H160" s="2">
        <f>IF(AND(COUNTA($B160:$F160=5),COUNTIF(C$2:C160,C160)=1),1,0)</f>
        <v>0</v>
      </c>
      <c r="I160" s="2">
        <f>IF(AND(COUNTA($B160:$F160=5),COUNTIF(D$2:D160,D160)=1),1,0)</f>
        <v>0</v>
      </c>
      <c r="J160" s="2">
        <f>IF(AND(COUNTA($B160:$F160=5),COUNTIF(E$2:E160,E160)=1),1,0)</f>
        <v>1</v>
      </c>
      <c r="K160" s="2">
        <f>IF(AND(COUNTA($B160:$F160=5),COUNTIF(F$2:F160,F160)=1),1,0)</f>
        <v>1</v>
      </c>
      <c r="L160" s="45" t="str">
        <f t="shared" si="4"/>
        <v>V0022_31</v>
      </c>
      <c r="M160" s="2">
        <f>IF(AND(COUNTA($B160:$F160)=5,COUNTIF(L$2:L160,L160)=1),1,0)</f>
        <v>1</v>
      </c>
      <c r="N160" s="14">
        <f t="array" ref="N160">SUMPRODUCT(--(Volunteer=$D160),--(Volunteer&lt;&gt;""),--(Arsenic_ppb&lt;&gt;""))</f>
        <v>7</v>
      </c>
      <c r="O160" s="14">
        <f t="shared" si="5"/>
        <v>6</v>
      </c>
      <c r="P160" s="36">
        <f t="array" ref="P160">IF(N160=0,"",SUM(IF(Volunteer=$D160,Arsenic_ppb))/N160)</f>
        <v>27.142857142857142</v>
      </c>
      <c r="Q160" s="36">
        <f t="array" ref="Q160">IF(P160="","",MAX((--(Commune=$C160))*IF(Vol_mean="",0,Vol_mean)))</f>
        <v>57.333333333333336</v>
      </c>
      <c r="R160" s="36">
        <f t="array" ref="R160">SUMPRODUCT(--(District=$B160),Commune_max,(--(Commune_tag)))/SUMPRODUCT((--(District=$B160)),Commune_tag)</f>
        <v>45.43015873015873</v>
      </c>
    </row>
    <row r="161" spans="1:18" x14ac:dyDescent="0.55000000000000004">
      <c r="A161" s="43">
        <v>160</v>
      </c>
      <c r="B161" s="43" t="s">
        <v>29</v>
      </c>
      <c r="C161" s="43" t="s">
        <v>37</v>
      </c>
      <c r="D161" s="43" t="s">
        <v>268</v>
      </c>
      <c r="E161" s="43" t="s">
        <v>274</v>
      </c>
      <c r="F161" s="41">
        <v>24</v>
      </c>
      <c r="G161" s="2">
        <f>IF(AND(COUNTA($B161:$F161=5),COUNTIF(B$2:B161,B161)=1),1,0)</f>
        <v>0</v>
      </c>
      <c r="H161" s="2">
        <f>IF(AND(COUNTA($B161:$F161=5),COUNTIF(C$2:C161,C161)=1),1,0)</f>
        <v>0</v>
      </c>
      <c r="I161" s="2">
        <f>IF(AND(COUNTA($B161:$F161=5),COUNTIF(D$2:D161,D161)=1),1,0)</f>
        <v>0</v>
      </c>
      <c r="J161" s="2">
        <f>IF(AND(COUNTA($B161:$F161=5),COUNTIF(E$2:E161,E161)=1),1,0)</f>
        <v>1</v>
      </c>
      <c r="K161" s="2">
        <f>IF(AND(COUNTA($B161:$F161=5),COUNTIF(F$2:F161,F161)=1),1,0)</f>
        <v>1</v>
      </c>
      <c r="L161" s="45" t="str">
        <f t="shared" si="4"/>
        <v>V0022_24</v>
      </c>
      <c r="M161" s="2">
        <f>IF(AND(COUNTA($B161:$F161)=5,COUNTIF(L$2:L161,L161)=1),1,0)</f>
        <v>1</v>
      </c>
      <c r="N161" s="14">
        <f t="array" ref="N161">SUMPRODUCT(--(Volunteer=$D161),--(Volunteer&lt;&gt;""),--(Arsenic_ppb&lt;&gt;""))</f>
        <v>7</v>
      </c>
      <c r="O161" s="14">
        <f t="shared" si="5"/>
        <v>6</v>
      </c>
      <c r="P161" s="36">
        <f t="array" ref="P161">IF(N161=0,"",SUM(IF(Volunteer=$D161,Arsenic_ppb))/N161)</f>
        <v>27.142857142857142</v>
      </c>
      <c r="Q161" s="36">
        <f t="array" ref="Q161">IF(P161="","",MAX((--(Commune=$C161))*IF(Vol_mean="",0,Vol_mean)))</f>
        <v>57.333333333333336</v>
      </c>
      <c r="R161" s="36">
        <f t="array" ref="R161">SUMPRODUCT(--(District=$B161),Commune_max,(--(Commune_tag)))/SUMPRODUCT((--(District=$B161)),Commune_tag)</f>
        <v>45.43015873015873</v>
      </c>
    </row>
    <row r="162" spans="1:18" x14ac:dyDescent="0.55000000000000004">
      <c r="A162" s="43">
        <v>161</v>
      </c>
      <c r="B162" s="43" t="s">
        <v>29</v>
      </c>
      <c r="C162" s="43" t="s">
        <v>37</v>
      </c>
      <c r="D162" s="43" t="s">
        <v>268</v>
      </c>
      <c r="E162" s="43" t="s">
        <v>275</v>
      </c>
      <c r="F162" s="41">
        <v>27</v>
      </c>
      <c r="G162" s="2">
        <f>IF(AND(COUNTA($B162:$F162=5),COUNTIF(B$2:B162,B162)=1),1,0)</f>
        <v>0</v>
      </c>
      <c r="H162" s="2">
        <f>IF(AND(COUNTA($B162:$F162=5),COUNTIF(C$2:C162,C162)=1),1,0)</f>
        <v>0</v>
      </c>
      <c r="I162" s="2">
        <f>IF(AND(COUNTA($B162:$F162=5),COUNTIF(D$2:D162,D162)=1),1,0)</f>
        <v>0</v>
      </c>
      <c r="J162" s="2">
        <f>IF(AND(COUNTA($B162:$F162=5),COUNTIF(E$2:E162,E162)=1),1,0)</f>
        <v>1</v>
      </c>
      <c r="K162" s="2">
        <f>IF(AND(COUNTA($B162:$F162=5),COUNTIF(F$2:F162,F162)=1),1,0)</f>
        <v>1</v>
      </c>
      <c r="L162" s="45" t="str">
        <f t="shared" si="4"/>
        <v>V0022_27</v>
      </c>
      <c r="M162" s="2">
        <f>IF(AND(COUNTA($B162:$F162)=5,COUNTIF(L$2:L162,L162)=1),1,0)</f>
        <v>1</v>
      </c>
      <c r="N162" s="14">
        <f t="array" ref="N162">SUMPRODUCT(--(Volunteer=$D162),--(Volunteer&lt;&gt;""),--(Arsenic_ppb&lt;&gt;""))</f>
        <v>7</v>
      </c>
      <c r="O162" s="14">
        <f t="shared" si="5"/>
        <v>6</v>
      </c>
      <c r="P162" s="36">
        <f t="array" ref="P162">IF(N162=0,"",SUM(IF(Volunteer=$D162,Arsenic_ppb))/N162)</f>
        <v>27.142857142857142</v>
      </c>
      <c r="Q162" s="36">
        <f t="array" ref="Q162">IF(P162="","",MAX((--(Commune=$C162))*IF(Vol_mean="",0,Vol_mean)))</f>
        <v>57.333333333333336</v>
      </c>
      <c r="R162" s="36">
        <f t="array" ref="R162">SUMPRODUCT(--(District=$B162),Commune_max,(--(Commune_tag)))/SUMPRODUCT((--(District=$B162)),Commune_tag)</f>
        <v>45.43015873015873</v>
      </c>
    </row>
    <row r="163" spans="1:18" x14ac:dyDescent="0.55000000000000004">
      <c r="A163" s="43">
        <v>162</v>
      </c>
      <c r="B163" s="43" t="s">
        <v>29</v>
      </c>
      <c r="C163" s="43" t="s">
        <v>37</v>
      </c>
      <c r="D163" s="43" t="s">
        <v>276</v>
      </c>
      <c r="E163" s="43" t="s">
        <v>277</v>
      </c>
      <c r="F163" s="41">
        <v>46</v>
      </c>
      <c r="G163" s="2">
        <f>IF(AND(COUNTA($B163:$F163=5),COUNTIF(B$2:B163,B163)=1),1,0)</f>
        <v>0</v>
      </c>
      <c r="H163" s="2">
        <f>IF(AND(COUNTA($B163:$F163=5),COUNTIF(C$2:C163,C163)=1),1,0)</f>
        <v>0</v>
      </c>
      <c r="I163" s="2">
        <f>IF(AND(COUNTA($B163:$F163=5),COUNTIF(D$2:D163,D163)=1),1,0)</f>
        <v>1</v>
      </c>
      <c r="J163" s="2">
        <f>IF(AND(COUNTA($B163:$F163=5),COUNTIF(E$2:E163,E163)=1),1,0)</f>
        <v>1</v>
      </c>
      <c r="K163" s="2">
        <f>IF(AND(COUNTA($B163:$F163=5),COUNTIF(F$2:F163,F163)=1),1,0)</f>
        <v>0</v>
      </c>
      <c r="L163" s="45" t="str">
        <f t="shared" si="4"/>
        <v>V0023_46</v>
      </c>
      <c r="M163" s="2">
        <f>IF(AND(COUNTA($B163:$F163)=5,COUNTIF(L$2:L163,L163)=1),1,0)</f>
        <v>1</v>
      </c>
      <c r="N163" s="14">
        <f t="array" ref="N163">SUMPRODUCT(--(Volunteer=$D163),--(Volunteer&lt;&gt;""),--(Arsenic_ppb&lt;&gt;""))</f>
        <v>10</v>
      </c>
      <c r="O163" s="14">
        <f t="shared" si="5"/>
        <v>6</v>
      </c>
      <c r="P163" s="36">
        <f t="array" ref="P163">IF(N163=0,"",SUM(IF(Volunteer=$D163,Arsenic_ppb))/N163)</f>
        <v>43.9</v>
      </c>
      <c r="Q163" s="36">
        <f t="array" ref="Q163">IF(P163="","",MAX((--(Commune=$C163))*IF(Vol_mean="",0,Vol_mean)))</f>
        <v>57.333333333333336</v>
      </c>
      <c r="R163" s="36">
        <f t="array" ref="R163">SUMPRODUCT(--(District=$B163),Commune_max,(--(Commune_tag)))/SUMPRODUCT((--(District=$B163)),Commune_tag)</f>
        <v>45.43015873015873</v>
      </c>
    </row>
    <row r="164" spans="1:18" x14ac:dyDescent="0.55000000000000004">
      <c r="A164" s="43">
        <v>163</v>
      </c>
      <c r="B164" s="43" t="s">
        <v>29</v>
      </c>
      <c r="C164" s="43" t="s">
        <v>37</v>
      </c>
      <c r="D164" s="43" t="s">
        <v>276</v>
      </c>
      <c r="E164" s="43" t="s">
        <v>278</v>
      </c>
      <c r="F164" s="41">
        <v>44</v>
      </c>
      <c r="G164" s="2">
        <f>IF(AND(COUNTA($B164:$F164=5),COUNTIF(B$2:B164,B164)=1),1,0)</f>
        <v>0</v>
      </c>
      <c r="H164" s="2">
        <f>IF(AND(COUNTA($B164:$F164=5),COUNTIF(C$2:C164,C164)=1),1,0)</f>
        <v>0</v>
      </c>
      <c r="I164" s="2">
        <f>IF(AND(COUNTA($B164:$F164=5),COUNTIF(D$2:D164,D164)=1),1,0)</f>
        <v>0</v>
      </c>
      <c r="J164" s="2">
        <f>IF(AND(COUNTA($B164:$F164=5),COUNTIF(E$2:E164,E164)=1),1,0)</f>
        <v>1</v>
      </c>
      <c r="K164" s="2">
        <f>IF(AND(COUNTA($B164:$F164=5),COUNTIF(F$2:F164,F164)=1),1,0)</f>
        <v>1</v>
      </c>
      <c r="L164" s="45" t="str">
        <f t="shared" si="4"/>
        <v>V0023_44</v>
      </c>
      <c r="M164" s="2">
        <f>IF(AND(COUNTA($B164:$F164)=5,COUNTIF(L$2:L164,L164)=1),1,0)</f>
        <v>1</v>
      </c>
      <c r="N164" s="14">
        <f t="array" ref="N164">SUMPRODUCT(--(Volunteer=$D164),--(Volunteer&lt;&gt;""),--(Arsenic_ppb&lt;&gt;""))</f>
        <v>10</v>
      </c>
      <c r="O164" s="14">
        <f t="shared" si="5"/>
        <v>6</v>
      </c>
      <c r="P164" s="36">
        <f t="array" ref="P164">IF(N164=0,"",SUM(IF(Volunteer=$D164,Arsenic_ppb))/N164)</f>
        <v>43.9</v>
      </c>
      <c r="Q164" s="36">
        <f t="array" ref="Q164">IF(P164="","",MAX((--(Commune=$C164))*IF(Vol_mean="",0,Vol_mean)))</f>
        <v>57.333333333333336</v>
      </c>
      <c r="R164" s="36">
        <f t="array" ref="R164">SUMPRODUCT(--(District=$B164),Commune_max,(--(Commune_tag)))/SUMPRODUCT((--(District=$B164)),Commune_tag)</f>
        <v>45.43015873015873</v>
      </c>
    </row>
    <row r="165" spans="1:18" x14ac:dyDescent="0.55000000000000004">
      <c r="A165" s="43">
        <v>164</v>
      </c>
      <c r="B165" s="43" t="s">
        <v>29</v>
      </c>
      <c r="C165" s="43" t="s">
        <v>37</v>
      </c>
      <c r="D165" s="43" t="s">
        <v>276</v>
      </c>
      <c r="E165" s="43" t="s">
        <v>279</v>
      </c>
      <c r="F165" s="41">
        <v>44</v>
      </c>
      <c r="G165" s="2">
        <f>IF(AND(COUNTA($B165:$F165=5),COUNTIF(B$2:B165,B165)=1),1,0)</f>
        <v>0</v>
      </c>
      <c r="H165" s="2">
        <f>IF(AND(COUNTA($B165:$F165=5),COUNTIF(C$2:C165,C165)=1),1,0)</f>
        <v>0</v>
      </c>
      <c r="I165" s="2">
        <f>IF(AND(COUNTA($B165:$F165=5),COUNTIF(D$2:D165,D165)=1),1,0)</f>
        <v>0</v>
      </c>
      <c r="J165" s="2">
        <f>IF(AND(COUNTA($B165:$F165=5),COUNTIF(E$2:E165,E165)=1),1,0)</f>
        <v>1</v>
      </c>
      <c r="K165" s="2">
        <f>IF(AND(COUNTA($B165:$F165=5),COUNTIF(F$2:F165,F165)=1),1,0)</f>
        <v>0</v>
      </c>
      <c r="L165" s="45" t="str">
        <f t="shared" si="4"/>
        <v>V0023_44</v>
      </c>
      <c r="M165" s="2">
        <f>IF(AND(COUNTA($B165:$F165)=5,COUNTIF(L$2:L165,L165)=1),1,0)</f>
        <v>0</v>
      </c>
      <c r="N165" s="14">
        <f t="array" ref="N165">SUMPRODUCT(--(Volunteer=$D165),--(Volunteer&lt;&gt;""),--(Arsenic_ppb&lt;&gt;""))</f>
        <v>10</v>
      </c>
      <c r="O165" s="14">
        <f t="shared" si="5"/>
        <v>6</v>
      </c>
      <c r="P165" s="36">
        <f t="array" ref="P165">IF(N165=0,"",SUM(IF(Volunteer=$D165,Arsenic_ppb))/N165)</f>
        <v>43.9</v>
      </c>
      <c r="Q165" s="36">
        <f t="array" ref="Q165">IF(P165="","",MAX((--(Commune=$C165))*IF(Vol_mean="",0,Vol_mean)))</f>
        <v>57.333333333333336</v>
      </c>
      <c r="R165" s="36">
        <f t="array" ref="R165">SUMPRODUCT(--(District=$B165),Commune_max,(--(Commune_tag)))/SUMPRODUCT((--(District=$B165)),Commune_tag)</f>
        <v>45.43015873015873</v>
      </c>
    </row>
    <row r="166" spans="1:18" x14ac:dyDescent="0.55000000000000004">
      <c r="A166" s="43">
        <v>165</v>
      </c>
      <c r="B166" s="43" t="s">
        <v>29</v>
      </c>
      <c r="C166" s="43" t="s">
        <v>37</v>
      </c>
      <c r="D166" s="43" t="s">
        <v>276</v>
      </c>
      <c r="E166" s="43" t="s">
        <v>280</v>
      </c>
      <c r="F166" s="41">
        <v>45</v>
      </c>
      <c r="G166" s="2">
        <f>IF(AND(COUNTA($B166:$F166=5),COUNTIF(B$2:B166,B166)=1),1,0)</f>
        <v>0</v>
      </c>
      <c r="H166" s="2">
        <f>IF(AND(COUNTA($B166:$F166=5),COUNTIF(C$2:C166,C166)=1),1,0)</f>
        <v>0</v>
      </c>
      <c r="I166" s="2">
        <f>IF(AND(COUNTA($B166:$F166=5),COUNTIF(D$2:D166,D166)=1),1,0)</f>
        <v>0</v>
      </c>
      <c r="J166" s="2">
        <f>IF(AND(COUNTA($B166:$F166=5),COUNTIF(E$2:E166,E166)=1),1,0)</f>
        <v>1</v>
      </c>
      <c r="K166" s="2">
        <f>IF(AND(COUNTA($B166:$F166=5),COUNTIF(F$2:F166,F166)=1),1,0)</f>
        <v>1</v>
      </c>
      <c r="L166" s="45" t="str">
        <f t="shared" si="4"/>
        <v>V0023_45</v>
      </c>
      <c r="M166" s="2">
        <f>IF(AND(COUNTA($B166:$F166)=5,COUNTIF(L$2:L166,L166)=1),1,0)</f>
        <v>1</v>
      </c>
      <c r="N166" s="14">
        <f t="array" ref="N166">SUMPRODUCT(--(Volunteer=$D166),--(Volunteer&lt;&gt;""),--(Arsenic_ppb&lt;&gt;""))</f>
        <v>10</v>
      </c>
      <c r="O166" s="14">
        <f t="shared" si="5"/>
        <v>6</v>
      </c>
      <c r="P166" s="36">
        <f t="array" ref="P166">IF(N166=0,"",SUM(IF(Volunteer=$D166,Arsenic_ppb))/N166)</f>
        <v>43.9</v>
      </c>
      <c r="Q166" s="36">
        <f t="array" ref="Q166">IF(P166="","",MAX((--(Commune=$C166))*IF(Vol_mean="",0,Vol_mean)))</f>
        <v>57.333333333333336</v>
      </c>
      <c r="R166" s="36">
        <f t="array" ref="R166">SUMPRODUCT(--(District=$B166),Commune_max,(--(Commune_tag)))/SUMPRODUCT((--(District=$B166)),Commune_tag)</f>
        <v>45.43015873015873</v>
      </c>
    </row>
    <row r="167" spans="1:18" x14ac:dyDescent="0.55000000000000004">
      <c r="A167" s="43">
        <v>166</v>
      </c>
      <c r="B167" s="43" t="s">
        <v>29</v>
      </c>
      <c r="C167" s="43" t="s">
        <v>37</v>
      </c>
      <c r="D167" s="43" t="s">
        <v>276</v>
      </c>
      <c r="E167" s="43" t="s">
        <v>281</v>
      </c>
      <c r="F167" s="41">
        <v>40</v>
      </c>
      <c r="G167" s="2">
        <f>IF(AND(COUNTA($B167:$F167=5),COUNTIF(B$2:B167,B167)=1),1,0)</f>
        <v>0</v>
      </c>
      <c r="H167" s="2">
        <f>IF(AND(COUNTA($B167:$F167=5),COUNTIF(C$2:C167,C167)=1),1,0)</f>
        <v>0</v>
      </c>
      <c r="I167" s="2">
        <f>IF(AND(COUNTA($B167:$F167=5),COUNTIF(D$2:D167,D167)=1),1,0)</f>
        <v>0</v>
      </c>
      <c r="J167" s="2">
        <f>IF(AND(COUNTA($B167:$F167=5),COUNTIF(E$2:E167,E167)=1),1,0)</f>
        <v>1</v>
      </c>
      <c r="K167" s="2">
        <f>IF(AND(COUNTA($B167:$F167=5),COUNTIF(F$2:F167,F167)=1),1,0)</f>
        <v>0</v>
      </c>
      <c r="L167" s="45" t="str">
        <f t="shared" si="4"/>
        <v>V0023_40</v>
      </c>
      <c r="M167" s="2">
        <f>IF(AND(COUNTA($B167:$F167)=5,COUNTIF(L$2:L167,L167)=1),1,0)</f>
        <v>1</v>
      </c>
      <c r="N167" s="14">
        <f t="array" ref="N167">SUMPRODUCT(--(Volunteer=$D167),--(Volunteer&lt;&gt;""),--(Arsenic_ppb&lt;&gt;""))</f>
        <v>10</v>
      </c>
      <c r="O167" s="14">
        <f t="shared" si="5"/>
        <v>6</v>
      </c>
      <c r="P167" s="36">
        <f t="array" ref="P167">IF(N167=0,"",SUM(IF(Volunteer=$D167,Arsenic_ppb))/N167)</f>
        <v>43.9</v>
      </c>
      <c r="Q167" s="36">
        <f t="array" ref="Q167">IF(P167="","",MAX((--(Commune=$C167))*IF(Vol_mean="",0,Vol_mean)))</f>
        <v>57.333333333333336</v>
      </c>
      <c r="R167" s="36">
        <f t="array" ref="R167">SUMPRODUCT(--(District=$B167),Commune_max,(--(Commune_tag)))/SUMPRODUCT((--(District=$B167)),Commune_tag)</f>
        <v>45.43015873015873</v>
      </c>
    </row>
    <row r="168" spans="1:18" x14ac:dyDescent="0.55000000000000004">
      <c r="A168" s="43">
        <v>167</v>
      </c>
      <c r="B168" s="43" t="s">
        <v>29</v>
      </c>
      <c r="C168" s="43" t="s">
        <v>37</v>
      </c>
      <c r="D168" s="43" t="s">
        <v>276</v>
      </c>
      <c r="E168" s="43" t="s">
        <v>282</v>
      </c>
      <c r="F168" s="41">
        <v>46</v>
      </c>
      <c r="G168" s="2">
        <f>IF(AND(COUNTA($B168:$F168=5),COUNTIF(B$2:B168,B168)=1),1,0)</f>
        <v>0</v>
      </c>
      <c r="H168" s="2">
        <f>IF(AND(COUNTA($B168:$F168=5),COUNTIF(C$2:C168,C168)=1),1,0)</f>
        <v>0</v>
      </c>
      <c r="I168" s="2">
        <f>IF(AND(COUNTA($B168:$F168=5),COUNTIF(D$2:D168,D168)=1),1,0)</f>
        <v>0</v>
      </c>
      <c r="J168" s="2">
        <f>IF(AND(COUNTA($B168:$F168=5),COUNTIF(E$2:E168,E168)=1),1,0)</f>
        <v>1</v>
      </c>
      <c r="K168" s="2">
        <f>IF(AND(COUNTA($B168:$F168=5),COUNTIF(F$2:F168,F168)=1),1,0)</f>
        <v>0</v>
      </c>
      <c r="L168" s="45" t="str">
        <f t="shared" si="4"/>
        <v>V0023_46</v>
      </c>
      <c r="M168" s="2">
        <f>IF(AND(COUNTA($B168:$F168)=5,COUNTIF(L$2:L168,L168)=1),1,0)</f>
        <v>0</v>
      </c>
      <c r="N168" s="14">
        <f t="array" ref="N168">SUMPRODUCT(--(Volunteer=$D168),--(Volunteer&lt;&gt;""),--(Arsenic_ppb&lt;&gt;""))</f>
        <v>10</v>
      </c>
      <c r="O168" s="14">
        <f t="shared" si="5"/>
        <v>6</v>
      </c>
      <c r="P168" s="36">
        <f t="array" ref="P168">IF(N168=0,"",SUM(IF(Volunteer=$D168,Arsenic_ppb))/N168)</f>
        <v>43.9</v>
      </c>
      <c r="Q168" s="36">
        <f t="array" ref="Q168">IF(P168="","",MAX((--(Commune=$C168))*IF(Vol_mean="",0,Vol_mean)))</f>
        <v>57.333333333333336</v>
      </c>
      <c r="R168" s="36">
        <f t="array" ref="R168">SUMPRODUCT(--(District=$B168),Commune_max,(--(Commune_tag)))/SUMPRODUCT((--(District=$B168)),Commune_tag)</f>
        <v>45.43015873015873</v>
      </c>
    </row>
    <row r="169" spans="1:18" x14ac:dyDescent="0.55000000000000004">
      <c r="A169" s="43">
        <v>168</v>
      </c>
      <c r="B169" s="43" t="s">
        <v>29</v>
      </c>
      <c r="C169" s="43" t="s">
        <v>37</v>
      </c>
      <c r="D169" s="43" t="s">
        <v>276</v>
      </c>
      <c r="E169" s="43" t="s">
        <v>283</v>
      </c>
      <c r="F169" s="41">
        <v>46</v>
      </c>
      <c r="G169" s="2">
        <f>IF(AND(COUNTA($B169:$F169=5),COUNTIF(B$2:B169,B169)=1),1,0)</f>
        <v>0</v>
      </c>
      <c r="H169" s="2">
        <f>IF(AND(COUNTA($B169:$F169=5),COUNTIF(C$2:C169,C169)=1),1,0)</f>
        <v>0</v>
      </c>
      <c r="I169" s="2">
        <f>IF(AND(COUNTA($B169:$F169=5),COUNTIF(D$2:D169,D169)=1),1,0)</f>
        <v>0</v>
      </c>
      <c r="J169" s="2">
        <f>IF(AND(COUNTA($B169:$F169=5),COUNTIF(E$2:E169,E169)=1),1,0)</f>
        <v>1</v>
      </c>
      <c r="K169" s="2">
        <f>IF(AND(COUNTA($B169:$F169=5),COUNTIF(F$2:F169,F169)=1),1,0)</f>
        <v>0</v>
      </c>
      <c r="L169" s="45" t="str">
        <f t="shared" si="4"/>
        <v>V0023_46</v>
      </c>
      <c r="M169" s="2">
        <f>IF(AND(COUNTA($B169:$F169)=5,COUNTIF(L$2:L169,L169)=1),1,0)</f>
        <v>0</v>
      </c>
      <c r="N169" s="14">
        <f t="array" ref="N169">SUMPRODUCT(--(Volunteer=$D169),--(Volunteer&lt;&gt;""),--(Arsenic_ppb&lt;&gt;""))</f>
        <v>10</v>
      </c>
      <c r="O169" s="14">
        <f t="shared" si="5"/>
        <v>6</v>
      </c>
      <c r="P169" s="36">
        <f t="array" ref="P169">IF(N169=0,"",SUM(IF(Volunteer=$D169,Arsenic_ppb))/N169)</f>
        <v>43.9</v>
      </c>
      <c r="Q169" s="36">
        <f t="array" ref="Q169">IF(P169="","",MAX((--(Commune=$C169))*IF(Vol_mean="",0,Vol_mean)))</f>
        <v>57.333333333333336</v>
      </c>
      <c r="R169" s="36">
        <f t="array" ref="R169">SUMPRODUCT(--(District=$B169),Commune_max,(--(Commune_tag)))/SUMPRODUCT((--(District=$B169)),Commune_tag)</f>
        <v>45.43015873015873</v>
      </c>
    </row>
    <row r="170" spans="1:18" x14ac:dyDescent="0.55000000000000004">
      <c r="A170" s="43">
        <v>169</v>
      </c>
      <c r="B170" s="43" t="s">
        <v>29</v>
      </c>
      <c r="C170" s="43" t="s">
        <v>37</v>
      </c>
      <c r="D170" s="43" t="s">
        <v>276</v>
      </c>
      <c r="E170" s="43" t="s">
        <v>284</v>
      </c>
      <c r="F170" s="41">
        <v>43</v>
      </c>
      <c r="G170" s="2">
        <f>IF(AND(COUNTA($B170:$F170=5),COUNTIF(B$2:B170,B170)=1),1,0)</f>
        <v>0</v>
      </c>
      <c r="H170" s="2">
        <f>IF(AND(COUNTA($B170:$F170=5),COUNTIF(C$2:C170,C170)=1),1,0)</f>
        <v>0</v>
      </c>
      <c r="I170" s="2">
        <f>IF(AND(COUNTA($B170:$F170=5),COUNTIF(D$2:D170,D170)=1),1,0)</f>
        <v>0</v>
      </c>
      <c r="J170" s="2">
        <f>IF(AND(COUNTA($B170:$F170=5),COUNTIF(E$2:E170,E170)=1),1,0)</f>
        <v>1</v>
      </c>
      <c r="K170" s="2">
        <f>IF(AND(COUNTA($B170:$F170=5),COUNTIF(F$2:F170,F170)=1),1,0)</f>
        <v>1</v>
      </c>
      <c r="L170" s="45" t="str">
        <f t="shared" si="4"/>
        <v>V0023_43</v>
      </c>
      <c r="M170" s="2">
        <f>IF(AND(COUNTA($B170:$F170)=5,COUNTIF(L$2:L170,L170)=1),1,0)</f>
        <v>1</v>
      </c>
      <c r="N170" s="14">
        <f t="array" ref="N170">SUMPRODUCT(--(Volunteer=$D170),--(Volunteer&lt;&gt;""),--(Arsenic_ppb&lt;&gt;""))</f>
        <v>10</v>
      </c>
      <c r="O170" s="14">
        <f t="shared" si="5"/>
        <v>6</v>
      </c>
      <c r="P170" s="36">
        <f t="array" ref="P170">IF(N170=0,"",SUM(IF(Volunteer=$D170,Arsenic_ppb))/N170)</f>
        <v>43.9</v>
      </c>
      <c r="Q170" s="36">
        <f t="array" ref="Q170">IF(P170="","",MAX((--(Commune=$C170))*IF(Vol_mean="",0,Vol_mean)))</f>
        <v>57.333333333333336</v>
      </c>
      <c r="R170" s="36">
        <f t="array" ref="R170">SUMPRODUCT(--(District=$B170),Commune_max,(--(Commune_tag)))/SUMPRODUCT((--(District=$B170)),Commune_tag)</f>
        <v>45.43015873015873</v>
      </c>
    </row>
    <row r="171" spans="1:18" x14ac:dyDescent="0.55000000000000004">
      <c r="A171" s="43">
        <v>170</v>
      </c>
      <c r="B171" s="43" t="s">
        <v>29</v>
      </c>
      <c r="C171" s="43" t="s">
        <v>37</v>
      </c>
      <c r="D171" s="43" t="s">
        <v>276</v>
      </c>
      <c r="E171" s="43" t="s">
        <v>285</v>
      </c>
      <c r="F171" s="41">
        <v>43</v>
      </c>
      <c r="G171" s="2">
        <f>IF(AND(COUNTA($B171:$F171=5),COUNTIF(B$2:B171,B171)=1),1,0)</f>
        <v>0</v>
      </c>
      <c r="H171" s="2">
        <f>IF(AND(COUNTA($B171:$F171=5),COUNTIF(C$2:C171,C171)=1),1,0)</f>
        <v>0</v>
      </c>
      <c r="I171" s="2">
        <f>IF(AND(COUNTA($B171:$F171=5),COUNTIF(D$2:D171,D171)=1),1,0)</f>
        <v>0</v>
      </c>
      <c r="J171" s="2">
        <f>IF(AND(COUNTA($B171:$F171=5),COUNTIF(E$2:E171,E171)=1),1,0)</f>
        <v>1</v>
      </c>
      <c r="K171" s="2">
        <f>IF(AND(COUNTA($B171:$F171=5),COUNTIF(F$2:F171,F171)=1),1,0)</f>
        <v>0</v>
      </c>
      <c r="L171" s="45" t="str">
        <f t="shared" si="4"/>
        <v>V0023_43</v>
      </c>
      <c r="M171" s="2">
        <f>IF(AND(COUNTA($B171:$F171)=5,COUNTIF(L$2:L171,L171)=1),1,0)</f>
        <v>0</v>
      </c>
      <c r="N171" s="14">
        <f t="array" ref="N171">SUMPRODUCT(--(Volunteer=$D171),--(Volunteer&lt;&gt;""),--(Arsenic_ppb&lt;&gt;""))</f>
        <v>10</v>
      </c>
      <c r="O171" s="14">
        <f t="shared" si="5"/>
        <v>6</v>
      </c>
      <c r="P171" s="36">
        <f t="array" ref="P171">IF(N171=0,"",SUM(IF(Volunteer=$D171,Arsenic_ppb))/N171)</f>
        <v>43.9</v>
      </c>
      <c r="Q171" s="36">
        <f t="array" ref="Q171">IF(P171="","",MAX((--(Commune=$C171))*IF(Vol_mean="",0,Vol_mean)))</f>
        <v>57.333333333333336</v>
      </c>
      <c r="R171" s="36">
        <f t="array" ref="R171">SUMPRODUCT(--(District=$B171),Commune_max,(--(Commune_tag)))/SUMPRODUCT((--(District=$B171)),Commune_tag)</f>
        <v>45.43015873015873</v>
      </c>
    </row>
    <row r="172" spans="1:18" x14ac:dyDescent="0.55000000000000004">
      <c r="A172" s="43">
        <v>171</v>
      </c>
      <c r="B172" s="43" t="s">
        <v>29</v>
      </c>
      <c r="C172" s="43" t="s">
        <v>37</v>
      </c>
      <c r="D172" s="43" t="s">
        <v>276</v>
      </c>
      <c r="E172" s="43" t="s">
        <v>286</v>
      </c>
      <c r="F172" s="41">
        <v>42</v>
      </c>
      <c r="G172" s="2">
        <f>IF(AND(COUNTA($B172:$F172=5),COUNTIF(B$2:B172,B172)=1),1,0)</f>
        <v>0</v>
      </c>
      <c r="H172" s="2">
        <f>IF(AND(COUNTA($B172:$F172=5),COUNTIF(C$2:C172,C172)=1),1,0)</f>
        <v>0</v>
      </c>
      <c r="I172" s="2">
        <f>IF(AND(COUNTA($B172:$F172=5),COUNTIF(D$2:D172,D172)=1),1,0)</f>
        <v>0</v>
      </c>
      <c r="J172" s="2">
        <f>IF(AND(COUNTA($B172:$F172=5),COUNTIF(E$2:E172,E172)=1),1,0)</f>
        <v>1</v>
      </c>
      <c r="K172" s="2">
        <f>IF(AND(COUNTA($B172:$F172=5),COUNTIF(F$2:F172,F172)=1),1,0)</f>
        <v>0</v>
      </c>
      <c r="L172" s="45" t="str">
        <f t="shared" si="4"/>
        <v>V0023_42</v>
      </c>
      <c r="M172" s="2">
        <f>IF(AND(COUNTA($B172:$F172)=5,COUNTIF(L$2:L172,L172)=1),1,0)</f>
        <v>1</v>
      </c>
      <c r="N172" s="14">
        <f t="array" ref="N172">SUMPRODUCT(--(Volunteer=$D172),--(Volunteer&lt;&gt;""),--(Arsenic_ppb&lt;&gt;""))</f>
        <v>10</v>
      </c>
      <c r="O172" s="14">
        <f t="shared" si="5"/>
        <v>6</v>
      </c>
      <c r="P172" s="36">
        <f t="array" ref="P172">IF(N172=0,"",SUM(IF(Volunteer=$D172,Arsenic_ppb))/N172)</f>
        <v>43.9</v>
      </c>
      <c r="Q172" s="36">
        <f t="array" ref="Q172">IF(P172="","",MAX((--(Commune=$C172))*IF(Vol_mean="",0,Vol_mean)))</f>
        <v>57.333333333333336</v>
      </c>
      <c r="R172" s="36">
        <f t="array" ref="R172">SUMPRODUCT(--(District=$B172),Commune_max,(--(Commune_tag)))/SUMPRODUCT((--(District=$B172)),Commune_tag)</f>
        <v>45.43015873015873</v>
      </c>
    </row>
    <row r="173" spans="1:18" x14ac:dyDescent="0.55000000000000004">
      <c r="A173" s="43">
        <v>172</v>
      </c>
      <c r="B173" s="43" t="s">
        <v>29</v>
      </c>
      <c r="C173" s="43" t="s">
        <v>37</v>
      </c>
      <c r="D173" s="43" t="s">
        <v>287</v>
      </c>
      <c r="E173" s="43" t="s">
        <v>288</v>
      </c>
      <c r="G173" s="2">
        <f>IF(AND(COUNTA($B173:$F173=5),COUNTIF(B$2:B173,B173)=1),1,0)</f>
        <v>0</v>
      </c>
      <c r="H173" s="2">
        <f>IF(AND(COUNTA($B173:$F173=5),COUNTIF(C$2:C173,C173)=1),1,0)</f>
        <v>0</v>
      </c>
      <c r="I173" s="2">
        <f>IF(AND(COUNTA($B173:$F173=5),COUNTIF(D$2:D173,D173)=1),1,0)</f>
        <v>1</v>
      </c>
      <c r="J173" s="2">
        <f>IF(AND(COUNTA($B173:$F173=5),COUNTIF(E$2:E173,E173)=1),1,0)</f>
        <v>1</v>
      </c>
      <c r="K173" s="2">
        <f>IF(AND(COUNTA($B173:$F173=5),COUNTIF(F$2:F173,F173)=1),1,0)</f>
        <v>0</v>
      </c>
      <c r="L173" s="45" t="str">
        <f t="shared" si="4"/>
        <v>V0024_</v>
      </c>
      <c r="M173" s="2">
        <f>IF(AND(COUNTA($B173:$F173)=5,COUNTIF(L$2:L173,L173)=1),1,0)</f>
        <v>0</v>
      </c>
      <c r="N173" s="14">
        <f t="array" ref="N173">SUMPRODUCT(--(Volunteer=$D173),--(Volunteer&lt;&gt;""),--(Arsenic_ppb&lt;&gt;""))</f>
        <v>3</v>
      </c>
      <c r="O173" s="14">
        <f t="shared" si="5"/>
        <v>3</v>
      </c>
      <c r="P173" s="36">
        <f t="array" ref="P173">IF(N173=0,"",SUM(IF(Volunteer=$D173,Arsenic_ppb))/N173)</f>
        <v>57.333333333333336</v>
      </c>
      <c r="Q173" s="36">
        <f t="array" ref="Q173">IF(P173="","",MAX((--(Commune=$C173))*IF(Vol_mean="",0,Vol_mean)))</f>
        <v>57.333333333333336</v>
      </c>
      <c r="R173" s="36">
        <f t="array" ref="R173">SUMPRODUCT(--(District=$B173),Commune_max,(--(Commune_tag)))/SUMPRODUCT((--(District=$B173)),Commune_tag)</f>
        <v>45.43015873015873</v>
      </c>
    </row>
    <row r="174" spans="1:18" x14ac:dyDescent="0.55000000000000004">
      <c r="A174" s="43">
        <v>173</v>
      </c>
      <c r="B174" s="43" t="s">
        <v>29</v>
      </c>
      <c r="C174" s="43" t="s">
        <v>37</v>
      </c>
      <c r="D174" s="43" t="s">
        <v>287</v>
      </c>
      <c r="E174" s="43" t="s">
        <v>289</v>
      </c>
      <c r="F174" s="41">
        <v>64</v>
      </c>
      <c r="G174" s="2">
        <f>IF(AND(COUNTA($B174:$F174=5),COUNTIF(B$2:B174,B174)=1),1,0)</f>
        <v>0</v>
      </c>
      <c r="H174" s="2">
        <f>IF(AND(COUNTA($B174:$F174=5),COUNTIF(C$2:C174,C174)=1),1,0)</f>
        <v>0</v>
      </c>
      <c r="I174" s="2">
        <f>IF(AND(COUNTA($B174:$F174=5),COUNTIF(D$2:D174,D174)=1),1,0)</f>
        <v>0</v>
      </c>
      <c r="J174" s="2">
        <f>IF(AND(COUNTA($B174:$F174=5),COUNTIF(E$2:E174,E174)=1),1,0)</f>
        <v>1</v>
      </c>
      <c r="K174" s="2">
        <f>IF(AND(COUNTA($B174:$F174=5),COUNTIF(F$2:F174,F174)=1),1,0)</f>
        <v>1</v>
      </c>
      <c r="L174" s="45" t="str">
        <f t="shared" si="4"/>
        <v>V0024_64</v>
      </c>
      <c r="M174" s="2">
        <f>IF(AND(COUNTA($B174:$F174)=5,COUNTIF(L$2:L174,L174)=1),1,0)</f>
        <v>1</v>
      </c>
      <c r="N174" s="14">
        <f t="array" ref="N174">SUMPRODUCT(--(Volunteer=$D174),--(Volunteer&lt;&gt;""),--(Arsenic_ppb&lt;&gt;""))</f>
        <v>3</v>
      </c>
      <c r="O174" s="14">
        <f t="shared" si="5"/>
        <v>3</v>
      </c>
      <c r="P174" s="36">
        <f t="array" ref="P174">IF(N174=0,"",SUM(IF(Volunteer=$D174,Arsenic_ppb))/N174)</f>
        <v>57.333333333333336</v>
      </c>
      <c r="Q174" s="36">
        <f t="array" ref="Q174">IF(P174="","",MAX((--(Commune=$C174))*IF(Vol_mean="",0,Vol_mean)))</f>
        <v>57.333333333333336</v>
      </c>
      <c r="R174" s="36">
        <f t="array" ref="R174">SUMPRODUCT(--(District=$B174),Commune_max,(--(Commune_tag)))/SUMPRODUCT((--(District=$B174)),Commune_tag)</f>
        <v>45.43015873015873</v>
      </c>
    </row>
    <row r="175" spans="1:18" x14ac:dyDescent="0.55000000000000004">
      <c r="A175" s="43">
        <v>174</v>
      </c>
      <c r="B175" s="43" t="s">
        <v>29</v>
      </c>
      <c r="C175" s="43" t="s">
        <v>37</v>
      </c>
      <c r="D175" s="43" t="s">
        <v>287</v>
      </c>
      <c r="E175" s="43" t="s">
        <v>290</v>
      </c>
      <c r="F175" s="41">
        <v>56</v>
      </c>
      <c r="G175" s="2">
        <f>IF(AND(COUNTA($B175:$F175=5),COUNTIF(B$2:B175,B175)=1),1,0)</f>
        <v>0</v>
      </c>
      <c r="H175" s="2">
        <f>IF(AND(COUNTA($B175:$F175=5),COUNTIF(C$2:C175,C175)=1),1,0)</f>
        <v>0</v>
      </c>
      <c r="I175" s="2">
        <f>IF(AND(COUNTA($B175:$F175=5),COUNTIF(D$2:D175,D175)=1),1,0)</f>
        <v>0</v>
      </c>
      <c r="J175" s="2">
        <f>IF(AND(COUNTA($B175:$F175=5),COUNTIF(E$2:E175,E175)=1),1,0)</f>
        <v>1</v>
      </c>
      <c r="K175" s="2">
        <f>IF(AND(COUNTA($B175:$F175=5),COUNTIF(F$2:F175,F175)=1),1,0)</f>
        <v>1</v>
      </c>
      <c r="L175" s="45" t="str">
        <f t="shared" si="4"/>
        <v>V0024_56</v>
      </c>
      <c r="M175" s="2">
        <f>IF(AND(COUNTA($B175:$F175)=5,COUNTIF(L$2:L175,L175)=1),1,0)</f>
        <v>1</v>
      </c>
      <c r="N175" s="14">
        <f t="array" ref="N175">SUMPRODUCT(--(Volunteer=$D175),--(Volunteer&lt;&gt;""),--(Arsenic_ppb&lt;&gt;""))</f>
        <v>3</v>
      </c>
      <c r="O175" s="14">
        <f t="shared" si="5"/>
        <v>3</v>
      </c>
      <c r="P175" s="36">
        <f t="array" ref="P175">IF(N175=0,"",SUM(IF(Volunteer=$D175,Arsenic_ppb))/N175)</f>
        <v>57.333333333333336</v>
      </c>
      <c r="Q175" s="36">
        <f t="array" ref="Q175">IF(P175="","",MAX((--(Commune=$C175))*IF(Vol_mean="",0,Vol_mean)))</f>
        <v>57.333333333333336</v>
      </c>
      <c r="R175" s="36">
        <f t="array" ref="R175">SUMPRODUCT(--(District=$B175),Commune_max,(--(Commune_tag)))/SUMPRODUCT((--(District=$B175)),Commune_tag)</f>
        <v>45.43015873015873</v>
      </c>
    </row>
    <row r="176" spans="1:18" x14ac:dyDescent="0.55000000000000004">
      <c r="A176" s="43">
        <v>175</v>
      </c>
      <c r="B176" s="43" t="s">
        <v>29</v>
      </c>
      <c r="C176" s="43" t="s">
        <v>37</v>
      </c>
      <c r="D176" s="43" t="s">
        <v>287</v>
      </c>
      <c r="E176" s="43" t="s">
        <v>291</v>
      </c>
      <c r="F176" s="41">
        <v>52</v>
      </c>
      <c r="G176" s="2">
        <f>IF(AND(COUNTA($B176:$F176=5),COUNTIF(B$2:B176,B176)=1),1,0)</f>
        <v>0</v>
      </c>
      <c r="H176" s="2">
        <f>IF(AND(COUNTA($B176:$F176=5),COUNTIF(C$2:C176,C176)=1),1,0)</f>
        <v>0</v>
      </c>
      <c r="I176" s="2">
        <f>IF(AND(COUNTA($B176:$F176=5),COUNTIF(D$2:D176,D176)=1),1,0)</f>
        <v>0</v>
      </c>
      <c r="J176" s="2">
        <f>IF(AND(COUNTA($B176:$F176=5),COUNTIF(E$2:E176,E176)=1),1,0)</f>
        <v>1</v>
      </c>
      <c r="K176" s="2">
        <f>IF(AND(COUNTA($B176:$F176=5),COUNTIF(F$2:F176,F176)=1),1,0)</f>
        <v>1</v>
      </c>
      <c r="L176" s="45" t="str">
        <f t="shared" si="4"/>
        <v>V0024_52</v>
      </c>
      <c r="M176" s="2">
        <f>IF(AND(COUNTA($B176:$F176)=5,COUNTIF(L$2:L176,L176)=1),1,0)</f>
        <v>1</v>
      </c>
      <c r="N176" s="14">
        <f t="array" ref="N176">SUMPRODUCT(--(Volunteer=$D176),--(Volunteer&lt;&gt;""),--(Arsenic_ppb&lt;&gt;""))</f>
        <v>3</v>
      </c>
      <c r="O176" s="14">
        <f t="shared" si="5"/>
        <v>3</v>
      </c>
      <c r="P176" s="36">
        <f t="array" ref="P176">IF(N176=0,"",SUM(IF(Volunteer=$D176,Arsenic_ppb))/N176)</f>
        <v>57.333333333333336</v>
      </c>
      <c r="Q176" s="36">
        <f t="array" ref="Q176">IF(P176="","",MAX((--(Commune=$C176))*IF(Vol_mean="",0,Vol_mean)))</f>
        <v>57.333333333333336</v>
      </c>
      <c r="R176" s="36">
        <f t="array" ref="R176">SUMPRODUCT(--(District=$B176),Commune_max,(--(Commune_tag)))/SUMPRODUCT((--(District=$B176)),Commune_tag)</f>
        <v>45.43015873015873</v>
      </c>
    </row>
    <row r="177" spans="1:18" x14ac:dyDescent="0.55000000000000004">
      <c r="A177" s="43">
        <v>176</v>
      </c>
      <c r="B177" s="43" t="s">
        <v>29</v>
      </c>
      <c r="C177" s="43" t="s">
        <v>37</v>
      </c>
      <c r="D177" s="43" t="s">
        <v>287</v>
      </c>
      <c r="E177" s="43" t="s">
        <v>292</v>
      </c>
      <c r="G177" s="2">
        <f>IF(AND(COUNTA($B177:$F177=5),COUNTIF(B$2:B177,B177)=1),1,0)</f>
        <v>0</v>
      </c>
      <c r="H177" s="2">
        <f>IF(AND(COUNTA($B177:$F177=5),COUNTIF(C$2:C177,C177)=1),1,0)</f>
        <v>0</v>
      </c>
      <c r="I177" s="2">
        <f>IF(AND(COUNTA($B177:$F177=5),COUNTIF(D$2:D177,D177)=1),1,0)</f>
        <v>0</v>
      </c>
      <c r="J177" s="2">
        <f>IF(AND(COUNTA($B177:$F177=5),COUNTIF(E$2:E177,E177)=1),1,0)</f>
        <v>1</v>
      </c>
      <c r="K177" s="2">
        <f>IF(AND(COUNTA($B177:$F177=5),COUNTIF(F$2:F177,F177)=1),1,0)</f>
        <v>0</v>
      </c>
      <c r="L177" s="45" t="str">
        <f t="shared" si="4"/>
        <v>V0024_</v>
      </c>
      <c r="M177" s="2">
        <f>IF(AND(COUNTA($B177:$F177)=5,COUNTIF(L$2:L177,L177)=1),1,0)</f>
        <v>0</v>
      </c>
      <c r="N177" s="14">
        <f t="array" ref="N177">SUMPRODUCT(--(Volunteer=$D177),--(Volunteer&lt;&gt;""),--(Arsenic_ppb&lt;&gt;""))</f>
        <v>3</v>
      </c>
      <c r="O177" s="14">
        <f t="shared" si="5"/>
        <v>3</v>
      </c>
      <c r="P177" s="36">
        <f t="array" ref="P177">IF(N177=0,"",SUM(IF(Volunteer=$D177,Arsenic_ppb))/N177)</f>
        <v>57.333333333333336</v>
      </c>
      <c r="Q177" s="36">
        <f t="array" ref="Q177">IF(P177="","",MAX((--(Commune=$C177))*IF(Vol_mean="",0,Vol_mean)))</f>
        <v>57.333333333333336</v>
      </c>
      <c r="R177" s="36">
        <f t="array" ref="R177">SUMPRODUCT(--(District=$B177),Commune_max,(--(Commune_tag)))/SUMPRODUCT((--(District=$B177)),Commune_tag)</f>
        <v>45.43015873015873</v>
      </c>
    </row>
    <row r="178" spans="1:18" x14ac:dyDescent="0.55000000000000004">
      <c r="A178" s="43">
        <v>177</v>
      </c>
      <c r="B178" s="43" t="s">
        <v>29</v>
      </c>
      <c r="C178" s="43" t="s">
        <v>37</v>
      </c>
      <c r="D178" s="43" t="s">
        <v>293</v>
      </c>
      <c r="E178" s="43" t="s">
        <v>294</v>
      </c>
      <c r="F178" s="41">
        <v>24</v>
      </c>
      <c r="G178" s="2">
        <f>IF(AND(COUNTA($B178:$F178=5),COUNTIF(B$2:B178,B178)=1),1,0)</f>
        <v>0</v>
      </c>
      <c r="H178" s="2">
        <f>IF(AND(COUNTA($B178:$F178=5),COUNTIF(C$2:C178,C178)=1),1,0)</f>
        <v>0</v>
      </c>
      <c r="I178" s="2">
        <f>IF(AND(COUNTA($B178:$F178=5),COUNTIF(D$2:D178,D178)=1),1,0)</f>
        <v>1</v>
      </c>
      <c r="J178" s="2">
        <f>IF(AND(COUNTA($B178:$F178=5),COUNTIF(E$2:E178,E178)=1),1,0)</f>
        <v>1</v>
      </c>
      <c r="K178" s="2">
        <f>IF(AND(COUNTA($B178:$F178=5),COUNTIF(F$2:F178,F178)=1),1,0)</f>
        <v>0</v>
      </c>
      <c r="L178" s="45" t="str">
        <f t="shared" si="4"/>
        <v>V0025_24</v>
      </c>
      <c r="M178" s="2">
        <f>IF(AND(COUNTA($B178:$F178)=5,COUNTIF(L$2:L178,L178)=1),1,0)</f>
        <v>1</v>
      </c>
      <c r="N178" s="14">
        <f t="array" ref="N178">SUMPRODUCT(--(Volunteer=$D178),--(Volunteer&lt;&gt;""),--(Arsenic_ppb&lt;&gt;""))</f>
        <v>9</v>
      </c>
      <c r="O178" s="14">
        <f t="shared" si="5"/>
        <v>8</v>
      </c>
      <c r="P178" s="36">
        <f t="array" ref="P178">IF(N178=0,"",SUM(IF(Volunteer=$D178,Arsenic_ppb))/N178)</f>
        <v>20.444444444444443</v>
      </c>
      <c r="Q178" s="36">
        <f t="array" ref="Q178">IF(P178="","",MAX((--(Commune=$C178))*IF(Vol_mean="",0,Vol_mean)))</f>
        <v>57.333333333333336</v>
      </c>
      <c r="R178" s="36">
        <f t="array" ref="R178">SUMPRODUCT(--(District=$B178),Commune_max,(--(Commune_tag)))/SUMPRODUCT((--(District=$B178)),Commune_tag)</f>
        <v>45.43015873015873</v>
      </c>
    </row>
    <row r="179" spans="1:18" x14ac:dyDescent="0.55000000000000004">
      <c r="A179" s="43">
        <v>178</v>
      </c>
      <c r="B179" s="43" t="s">
        <v>29</v>
      </c>
      <c r="C179" s="43" t="s">
        <v>37</v>
      </c>
      <c r="D179" s="43" t="s">
        <v>293</v>
      </c>
      <c r="E179" s="43" t="s">
        <v>295</v>
      </c>
      <c r="F179" s="41">
        <v>18</v>
      </c>
      <c r="G179" s="2">
        <f>IF(AND(COUNTA($B179:$F179=5),COUNTIF(B$2:B179,B179)=1),1,0)</f>
        <v>0</v>
      </c>
      <c r="H179" s="2">
        <f>IF(AND(COUNTA($B179:$F179=5),COUNTIF(C$2:C179,C179)=1),1,0)</f>
        <v>0</v>
      </c>
      <c r="I179" s="2">
        <f>IF(AND(COUNTA($B179:$F179=5),COUNTIF(D$2:D179,D179)=1),1,0)</f>
        <v>0</v>
      </c>
      <c r="J179" s="2">
        <f>IF(AND(COUNTA($B179:$F179=5),COUNTIF(E$2:E179,E179)=1),1,0)</f>
        <v>1</v>
      </c>
      <c r="K179" s="2">
        <f>IF(AND(COUNTA($B179:$F179=5),COUNTIF(F$2:F179,F179)=1),1,0)</f>
        <v>1</v>
      </c>
      <c r="L179" s="45" t="str">
        <f t="shared" si="4"/>
        <v>V0025_18</v>
      </c>
      <c r="M179" s="2">
        <f>IF(AND(COUNTA($B179:$F179)=5,COUNTIF(L$2:L179,L179)=1),1,0)</f>
        <v>1</v>
      </c>
      <c r="N179" s="14">
        <f t="array" ref="N179">SUMPRODUCT(--(Volunteer=$D179),--(Volunteer&lt;&gt;""),--(Arsenic_ppb&lt;&gt;""))</f>
        <v>9</v>
      </c>
      <c r="O179" s="14">
        <f t="shared" si="5"/>
        <v>8</v>
      </c>
      <c r="P179" s="36">
        <f t="array" ref="P179">IF(N179=0,"",SUM(IF(Volunteer=$D179,Arsenic_ppb))/N179)</f>
        <v>20.444444444444443</v>
      </c>
      <c r="Q179" s="36">
        <f t="array" ref="Q179">IF(P179="","",MAX((--(Commune=$C179))*IF(Vol_mean="",0,Vol_mean)))</f>
        <v>57.333333333333336</v>
      </c>
      <c r="R179" s="36">
        <f t="array" ref="R179">SUMPRODUCT(--(District=$B179),Commune_max,(--(Commune_tag)))/SUMPRODUCT((--(District=$B179)),Commune_tag)</f>
        <v>45.43015873015873</v>
      </c>
    </row>
    <row r="180" spans="1:18" x14ac:dyDescent="0.55000000000000004">
      <c r="A180" s="43">
        <v>179</v>
      </c>
      <c r="B180" s="43" t="s">
        <v>29</v>
      </c>
      <c r="C180" s="43" t="s">
        <v>37</v>
      </c>
      <c r="D180" s="43" t="s">
        <v>293</v>
      </c>
      <c r="E180" s="43" t="s">
        <v>296</v>
      </c>
      <c r="F180" s="41">
        <v>22</v>
      </c>
      <c r="G180" s="2">
        <f>IF(AND(COUNTA($B180:$F180=5),COUNTIF(B$2:B180,B180)=1),1,0)</f>
        <v>0</v>
      </c>
      <c r="H180" s="2">
        <f>IF(AND(COUNTA($B180:$F180=5),COUNTIF(C$2:C180,C180)=1),1,0)</f>
        <v>0</v>
      </c>
      <c r="I180" s="2">
        <f>IF(AND(COUNTA($B180:$F180=5),COUNTIF(D$2:D180,D180)=1),1,0)</f>
        <v>0</v>
      </c>
      <c r="J180" s="2">
        <f>IF(AND(COUNTA($B180:$F180=5),COUNTIF(E$2:E180,E180)=1),1,0)</f>
        <v>1</v>
      </c>
      <c r="K180" s="2">
        <f>IF(AND(COUNTA($B180:$F180=5),COUNTIF(F$2:F180,F180)=1),1,0)</f>
        <v>1</v>
      </c>
      <c r="L180" s="45" t="str">
        <f t="shared" si="4"/>
        <v>V0025_22</v>
      </c>
      <c r="M180" s="2">
        <f>IF(AND(COUNTA($B180:$F180)=5,COUNTIF(L$2:L180,L180)=1),1,0)</f>
        <v>1</v>
      </c>
      <c r="N180" s="14">
        <f t="array" ref="N180">SUMPRODUCT(--(Volunteer=$D180),--(Volunteer&lt;&gt;""),--(Arsenic_ppb&lt;&gt;""))</f>
        <v>9</v>
      </c>
      <c r="O180" s="14">
        <f t="shared" si="5"/>
        <v>8</v>
      </c>
      <c r="P180" s="36">
        <f t="array" ref="P180">IF(N180=0,"",SUM(IF(Volunteer=$D180,Arsenic_ppb))/N180)</f>
        <v>20.444444444444443</v>
      </c>
      <c r="Q180" s="36">
        <f t="array" ref="Q180">IF(P180="","",MAX((--(Commune=$C180))*IF(Vol_mean="",0,Vol_mean)))</f>
        <v>57.333333333333336</v>
      </c>
      <c r="R180" s="36">
        <f t="array" ref="R180">SUMPRODUCT(--(District=$B180),Commune_max,(--(Commune_tag)))/SUMPRODUCT((--(District=$B180)),Commune_tag)</f>
        <v>45.43015873015873</v>
      </c>
    </row>
    <row r="181" spans="1:18" x14ac:dyDescent="0.55000000000000004">
      <c r="A181" s="43">
        <v>180</v>
      </c>
      <c r="B181" s="43" t="s">
        <v>29</v>
      </c>
      <c r="C181" s="43" t="s">
        <v>37</v>
      </c>
      <c r="D181" s="43" t="s">
        <v>293</v>
      </c>
      <c r="E181" s="43" t="s">
        <v>297</v>
      </c>
      <c r="F181" s="41">
        <v>21</v>
      </c>
      <c r="G181" s="2">
        <f>IF(AND(COUNTA($B181:$F181=5),COUNTIF(B$2:B181,B181)=1),1,0)</f>
        <v>0</v>
      </c>
      <c r="H181" s="2">
        <f>IF(AND(COUNTA($B181:$F181=5),COUNTIF(C$2:C181,C181)=1),1,0)</f>
        <v>0</v>
      </c>
      <c r="I181" s="2">
        <f>IF(AND(COUNTA($B181:$F181=5),COUNTIF(D$2:D181,D181)=1),1,0)</f>
        <v>0</v>
      </c>
      <c r="J181" s="2">
        <f>IF(AND(COUNTA($B181:$F181=5),COUNTIF(E$2:E181,E181)=1),1,0)</f>
        <v>1</v>
      </c>
      <c r="K181" s="2">
        <f>IF(AND(COUNTA($B181:$F181=5),COUNTIF(F$2:F181,F181)=1),1,0)</f>
        <v>1</v>
      </c>
      <c r="L181" s="45" t="str">
        <f t="shared" si="4"/>
        <v>V0025_21</v>
      </c>
      <c r="M181" s="2">
        <f>IF(AND(COUNTA($B181:$F181)=5,COUNTIF(L$2:L181,L181)=1),1,0)</f>
        <v>1</v>
      </c>
      <c r="N181" s="14">
        <f t="array" ref="N181">SUMPRODUCT(--(Volunteer=$D181),--(Volunteer&lt;&gt;""),--(Arsenic_ppb&lt;&gt;""))</f>
        <v>9</v>
      </c>
      <c r="O181" s="14">
        <f t="shared" si="5"/>
        <v>8</v>
      </c>
      <c r="P181" s="36">
        <f t="array" ref="P181">IF(N181=0,"",SUM(IF(Volunteer=$D181,Arsenic_ppb))/N181)</f>
        <v>20.444444444444443</v>
      </c>
      <c r="Q181" s="36">
        <f t="array" ref="Q181">IF(P181="","",MAX((--(Commune=$C181))*IF(Vol_mean="",0,Vol_mean)))</f>
        <v>57.333333333333336</v>
      </c>
      <c r="R181" s="36">
        <f t="array" ref="R181">SUMPRODUCT(--(District=$B181),Commune_max,(--(Commune_tag)))/SUMPRODUCT((--(District=$B181)),Commune_tag)</f>
        <v>45.43015873015873</v>
      </c>
    </row>
    <row r="182" spans="1:18" x14ac:dyDescent="0.55000000000000004">
      <c r="A182" s="43">
        <v>181</v>
      </c>
      <c r="B182" s="43" t="s">
        <v>29</v>
      </c>
      <c r="C182" s="43" t="s">
        <v>37</v>
      </c>
      <c r="D182" s="43" t="s">
        <v>293</v>
      </c>
      <c r="E182" s="43" t="s">
        <v>298</v>
      </c>
      <c r="F182" s="41">
        <v>19</v>
      </c>
      <c r="G182" s="2">
        <f>IF(AND(COUNTA($B182:$F182=5),COUNTIF(B$2:B182,B182)=1),1,0)</f>
        <v>0</v>
      </c>
      <c r="H182" s="2">
        <f>IF(AND(COUNTA($B182:$F182=5),COUNTIF(C$2:C182,C182)=1),1,0)</f>
        <v>0</v>
      </c>
      <c r="I182" s="2">
        <f>IF(AND(COUNTA($B182:$F182=5),COUNTIF(D$2:D182,D182)=1),1,0)</f>
        <v>0</v>
      </c>
      <c r="J182" s="2">
        <f>IF(AND(COUNTA($B182:$F182=5),COUNTIF(E$2:E182,E182)=1),1,0)</f>
        <v>1</v>
      </c>
      <c r="K182" s="2">
        <f>IF(AND(COUNTA($B182:$F182=5),COUNTIF(F$2:F182,F182)=1),1,0)</f>
        <v>1</v>
      </c>
      <c r="L182" s="45" t="str">
        <f t="shared" si="4"/>
        <v>V0025_19</v>
      </c>
      <c r="M182" s="2">
        <f>IF(AND(COUNTA($B182:$F182)=5,COUNTIF(L$2:L182,L182)=1),1,0)</f>
        <v>1</v>
      </c>
      <c r="N182" s="14">
        <f t="array" ref="N182">SUMPRODUCT(--(Volunteer=$D182),--(Volunteer&lt;&gt;""),--(Arsenic_ppb&lt;&gt;""))</f>
        <v>9</v>
      </c>
      <c r="O182" s="14">
        <f t="shared" si="5"/>
        <v>8</v>
      </c>
      <c r="P182" s="36">
        <f t="array" ref="P182">IF(N182=0,"",SUM(IF(Volunteer=$D182,Arsenic_ppb))/N182)</f>
        <v>20.444444444444443</v>
      </c>
      <c r="Q182" s="36">
        <f t="array" ref="Q182">IF(P182="","",MAX((--(Commune=$C182))*IF(Vol_mean="",0,Vol_mean)))</f>
        <v>57.333333333333336</v>
      </c>
      <c r="R182" s="36">
        <f t="array" ref="R182">SUMPRODUCT(--(District=$B182),Commune_max,(--(Commune_tag)))/SUMPRODUCT((--(District=$B182)),Commune_tag)</f>
        <v>45.43015873015873</v>
      </c>
    </row>
    <row r="183" spans="1:18" x14ac:dyDescent="0.55000000000000004">
      <c r="A183" s="43">
        <v>182</v>
      </c>
      <c r="B183" s="43" t="s">
        <v>29</v>
      </c>
      <c r="C183" s="43" t="s">
        <v>37</v>
      </c>
      <c r="D183" s="43" t="s">
        <v>293</v>
      </c>
      <c r="E183" s="43" t="s">
        <v>299</v>
      </c>
      <c r="F183" s="41">
        <v>20</v>
      </c>
      <c r="G183" s="2">
        <f>IF(AND(COUNTA($B183:$F183=5),COUNTIF(B$2:B183,B183)=1),1,0)</f>
        <v>0</v>
      </c>
      <c r="H183" s="2">
        <f>IF(AND(COUNTA($B183:$F183=5),COUNTIF(C$2:C183,C183)=1),1,0)</f>
        <v>0</v>
      </c>
      <c r="I183" s="2">
        <f>IF(AND(COUNTA($B183:$F183=5),COUNTIF(D$2:D183,D183)=1),1,0)</f>
        <v>0</v>
      </c>
      <c r="J183" s="2">
        <f>IF(AND(COUNTA($B183:$F183=5),COUNTIF(E$2:E183,E183)=1),1,0)</f>
        <v>1</v>
      </c>
      <c r="K183" s="2">
        <f>IF(AND(COUNTA($B183:$F183=5),COUNTIF(F$2:F183,F183)=1),1,0)</f>
        <v>1</v>
      </c>
      <c r="L183" s="45" t="str">
        <f t="shared" si="4"/>
        <v>V0025_20</v>
      </c>
      <c r="M183" s="2">
        <f>IF(AND(COUNTA($B183:$F183)=5,COUNTIF(L$2:L183,L183)=1),1,0)</f>
        <v>1</v>
      </c>
      <c r="N183" s="14">
        <f t="array" ref="N183">SUMPRODUCT(--(Volunteer=$D183),--(Volunteer&lt;&gt;""),--(Arsenic_ppb&lt;&gt;""))</f>
        <v>9</v>
      </c>
      <c r="O183" s="14">
        <f t="shared" si="5"/>
        <v>8</v>
      </c>
      <c r="P183" s="36">
        <f t="array" ref="P183">IF(N183=0,"",SUM(IF(Volunteer=$D183,Arsenic_ppb))/N183)</f>
        <v>20.444444444444443</v>
      </c>
      <c r="Q183" s="36">
        <f t="array" ref="Q183">IF(P183="","",MAX((--(Commune=$C183))*IF(Vol_mean="",0,Vol_mean)))</f>
        <v>57.333333333333336</v>
      </c>
      <c r="R183" s="36">
        <f t="array" ref="R183">SUMPRODUCT(--(District=$B183),Commune_max,(--(Commune_tag)))/SUMPRODUCT((--(District=$B183)),Commune_tag)</f>
        <v>45.43015873015873</v>
      </c>
    </row>
    <row r="184" spans="1:18" x14ac:dyDescent="0.55000000000000004">
      <c r="A184" s="43">
        <v>183</v>
      </c>
      <c r="B184" s="43" t="s">
        <v>29</v>
      </c>
      <c r="C184" s="43" t="s">
        <v>37</v>
      </c>
      <c r="D184" s="43" t="s">
        <v>293</v>
      </c>
      <c r="E184" s="43" t="s">
        <v>300</v>
      </c>
      <c r="F184" s="41">
        <v>23</v>
      </c>
      <c r="G184" s="2">
        <f>IF(AND(COUNTA($B184:$F184=5),COUNTIF(B$2:B184,B184)=1),1,0)</f>
        <v>0</v>
      </c>
      <c r="H184" s="2">
        <f>IF(AND(COUNTA($B184:$F184=5),COUNTIF(C$2:C184,C184)=1),1,0)</f>
        <v>0</v>
      </c>
      <c r="I184" s="2">
        <f>IF(AND(COUNTA($B184:$F184=5),COUNTIF(D$2:D184,D184)=1),1,0)</f>
        <v>0</v>
      </c>
      <c r="J184" s="2">
        <f>IF(AND(COUNTA($B184:$F184=5),COUNTIF(E$2:E184,E184)=1),1,0)</f>
        <v>1</v>
      </c>
      <c r="K184" s="2">
        <f>IF(AND(COUNTA($B184:$F184=5),COUNTIF(F$2:F184,F184)=1),1,0)</f>
        <v>0</v>
      </c>
      <c r="L184" s="45" t="str">
        <f t="shared" si="4"/>
        <v>V0025_23</v>
      </c>
      <c r="M184" s="2">
        <f>IF(AND(COUNTA($B184:$F184)=5,COUNTIF(L$2:L184,L184)=1),1,0)</f>
        <v>1</v>
      </c>
      <c r="N184" s="14">
        <f t="array" ref="N184">SUMPRODUCT(--(Volunteer=$D184),--(Volunteer&lt;&gt;""),--(Arsenic_ppb&lt;&gt;""))</f>
        <v>9</v>
      </c>
      <c r="O184" s="14">
        <f t="shared" si="5"/>
        <v>8</v>
      </c>
      <c r="P184" s="36">
        <f t="array" ref="P184">IF(N184=0,"",SUM(IF(Volunteer=$D184,Arsenic_ppb))/N184)</f>
        <v>20.444444444444443</v>
      </c>
      <c r="Q184" s="36">
        <f t="array" ref="Q184">IF(P184="","",MAX((--(Commune=$C184))*IF(Vol_mean="",0,Vol_mean)))</f>
        <v>57.333333333333336</v>
      </c>
      <c r="R184" s="36">
        <f t="array" ref="R184">SUMPRODUCT(--(District=$B184),Commune_max,(--(Commune_tag)))/SUMPRODUCT((--(District=$B184)),Commune_tag)</f>
        <v>45.43015873015873</v>
      </c>
    </row>
    <row r="185" spans="1:18" x14ac:dyDescent="0.55000000000000004">
      <c r="A185" s="43">
        <v>184</v>
      </c>
      <c r="B185" s="43" t="s">
        <v>29</v>
      </c>
      <c r="C185" s="43" t="s">
        <v>37</v>
      </c>
      <c r="D185" s="43" t="s">
        <v>293</v>
      </c>
      <c r="E185" s="43" t="s">
        <v>301</v>
      </c>
      <c r="F185" s="41">
        <v>21</v>
      </c>
      <c r="G185" s="2">
        <f>IF(AND(COUNTA($B185:$F185=5),COUNTIF(B$2:B185,B185)=1),1,0)</f>
        <v>0</v>
      </c>
      <c r="H185" s="2">
        <f>IF(AND(COUNTA($B185:$F185=5),COUNTIF(C$2:C185,C185)=1),1,0)</f>
        <v>0</v>
      </c>
      <c r="I185" s="2">
        <f>IF(AND(COUNTA($B185:$F185=5),COUNTIF(D$2:D185,D185)=1),1,0)</f>
        <v>0</v>
      </c>
      <c r="J185" s="2">
        <f>IF(AND(COUNTA($B185:$F185=5),COUNTIF(E$2:E185,E185)=1),1,0)</f>
        <v>1</v>
      </c>
      <c r="K185" s="2">
        <f>IF(AND(COUNTA($B185:$F185=5),COUNTIF(F$2:F185,F185)=1),1,0)</f>
        <v>0</v>
      </c>
      <c r="L185" s="45" t="str">
        <f t="shared" si="4"/>
        <v>V0025_21</v>
      </c>
      <c r="M185" s="2">
        <f>IF(AND(COUNTA($B185:$F185)=5,COUNTIF(L$2:L185,L185)=1),1,0)</f>
        <v>0</v>
      </c>
      <c r="N185" s="14">
        <f t="array" ref="N185">SUMPRODUCT(--(Volunteer=$D185),--(Volunteer&lt;&gt;""),--(Arsenic_ppb&lt;&gt;""))</f>
        <v>9</v>
      </c>
      <c r="O185" s="14">
        <f t="shared" si="5"/>
        <v>8</v>
      </c>
      <c r="P185" s="36">
        <f t="array" ref="P185">IF(N185=0,"",SUM(IF(Volunteer=$D185,Arsenic_ppb))/N185)</f>
        <v>20.444444444444443</v>
      </c>
      <c r="Q185" s="36">
        <f t="array" ref="Q185">IF(P185="","",MAX((--(Commune=$C185))*IF(Vol_mean="",0,Vol_mean)))</f>
        <v>57.333333333333336</v>
      </c>
      <c r="R185" s="36">
        <f t="array" ref="R185">SUMPRODUCT(--(District=$B185),Commune_max,(--(Commune_tag)))/SUMPRODUCT((--(District=$B185)),Commune_tag)</f>
        <v>45.43015873015873</v>
      </c>
    </row>
    <row r="186" spans="1:18" x14ac:dyDescent="0.55000000000000004">
      <c r="A186" s="43">
        <v>185</v>
      </c>
      <c r="B186" s="43" t="s">
        <v>29</v>
      </c>
      <c r="C186" s="43" t="s">
        <v>37</v>
      </c>
      <c r="D186" s="43" t="s">
        <v>293</v>
      </c>
      <c r="E186" s="43" t="s">
        <v>302</v>
      </c>
      <c r="F186" s="41">
        <v>16</v>
      </c>
      <c r="G186" s="2">
        <f>IF(AND(COUNTA($B186:$F186=5),COUNTIF(B$2:B186,B186)=1),1,0)</f>
        <v>0</v>
      </c>
      <c r="H186" s="2">
        <f>IF(AND(COUNTA($B186:$F186=5),COUNTIF(C$2:C186,C186)=1),1,0)</f>
        <v>0</v>
      </c>
      <c r="I186" s="2">
        <f>IF(AND(COUNTA($B186:$F186=5),COUNTIF(D$2:D186,D186)=1),1,0)</f>
        <v>0</v>
      </c>
      <c r="J186" s="2">
        <f>IF(AND(COUNTA($B186:$F186=5),COUNTIF(E$2:E186,E186)=1),1,0)</f>
        <v>1</v>
      </c>
      <c r="K186" s="2">
        <f>IF(AND(COUNTA($B186:$F186=5),COUNTIF(F$2:F186,F186)=1),1,0)</f>
        <v>1</v>
      </c>
      <c r="L186" s="45" t="str">
        <f t="shared" si="4"/>
        <v>V0025_16</v>
      </c>
      <c r="M186" s="2">
        <f>IF(AND(COUNTA($B186:$F186)=5,COUNTIF(L$2:L186,L186)=1),1,0)</f>
        <v>1</v>
      </c>
      <c r="N186" s="14">
        <f t="array" ref="N186">SUMPRODUCT(--(Volunteer=$D186),--(Volunteer&lt;&gt;""),--(Arsenic_ppb&lt;&gt;""))</f>
        <v>9</v>
      </c>
      <c r="O186" s="14">
        <f t="shared" si="5"/>
        <v>8</v>
      </c>
      <c r="P186" s="36">
        <f t="array" ref="P186">IF(N186=0,"",SUM(IF(Volunteer=$D186,Arsenic_ppb))/N186)</f>
        <v>20.444444444444443</v>
      </c>
      <c r="Q186" s="36">
        <f t="array" ref="Q186">IF(P186="","",MAX((--(Commune=$C186))*IF(Vol_mean="",0,Vol_mean)))</f>
        <v>57.333333333333336</v>
      </c>
      <c r="R186" s="36">
        <f t="array" ref="R186">SUMPRODUCT(--(District=$B186),Commune_max,(--(Commune_tag)))/SUMPRODUCT((--(District=$B186)),Commune_tag)</f>
        <v>45.43015873015873</v>
      </c>
    </row>
    <row r="187" spans="1:18" x14ac:dyDescent="0.55000000000000004">
      <c r="A187" s="43">
        <v>186</v>
      </c>
      <c r="B187" s="43" t="s">
        <v>29</v>
      </c>
      <c r="C187" s="43" t="s">
        <v>34</v>
      </c>
      <c r="D187" s="43" t="s">
        <v>303</v>
      </c>
      <c r="E187" s="43" t="s">
        <v>304</v>
      </c>
      <c r="F187" s="41">
        <v>12</v>
      </c>
      <c r="G187" s="2">
        <f>IF(AND(COUNTA($B187:$F187=5),COUNTIF(B$2:B187,B187)=1),1,0)</f>
        <v>0</v>
      </c>
      <c r="H187" s="2">
        <f>IF(AND(COUNTA($B187:$F187=5),COUNTIF(C$2:C187,C187)=1),1,0)</f>
        <v>1</v>
      </c>
      <c r="I187" s="2">
        <f>IF(AND(COUNTA($B187:$F187=5),COUNTIF(D$2:D187,D187)=1),1,0)</f>
        <v>1</v>
      </c>
      <c r="J187" s="2">
        <f>IF(AND(COUNTA($B187:$F187=5),COUNTIF(E$2:E187,E187)=1),1,0)</f>
        <v>1</v>
      </c>
      <c r="K187" s="2">
        <f>IF(AND(COUNTA($B187:$F187=5),COUNTIF(F$2:F187,F187)=1),1,0)</f>
        <v>1</v>
      </c>
      <c r="L187" s="45" t="str">
        <f t="shared" si="4"/>
        <v>V0026_12</v>
      </c>
      <c r="M187" s="2">
        <f>IF(AND(COUNTA($B187:$F187)=5,COUNTIF(L$2:L187,L187)=1),1,0)</f>
        <v>1</v>
      </c>
      <c r="N187" s="14">
        <f t="array" ref="N187">SUMPRODUCT(--(Volunteer=$D187),--(Volunteer&lt;&gt;""),--(Arsenic_ppb&lt;&gt;""))</f>
        <v>6</v>
      </c>
      <c r="O187" s="14">
        <f t="shared" si="5"/>
        <v>3</v>
      </c>
      <c r="P187" s="36">
        <f t="array" ref="P187">IF(N187=0,"",SUM(IF(Volunteer=$D187,Arsenic_ppb))/N187)</f>
        <v>10.833333333333334</v>
      </c>
      <c r="Q187" s="36">
        <f t="array" ref="Q187">IF(P187="","",MAX((--(Commune=$C187))*IF(Vol_mean="",0,Vol_mean)))</f>
        <v>28.1</v>
      </c>
      <c r="R187" s="36">
        <f t="array" ref="R187">SUMPRODUCT(--(District=$B187),Commune_max,(--(Commune_tag)))/SUMPRODUCT((--(District=$B187)),Commune_tag)</f>
        <v>45.43015873015873</v>
      </c>
    </row>
    <row r="188" spans="1:18" x14ac:dyDescent="0.55000000000000004">
      <c r="A188" s="43">
        <v>187</v>
      </c>
      <c r="B188" s="43" t="s">
        <v>29</v>
      </c>
      <c r="C188" s="43" t="s">
        <v>34</v>
      </c>
      <c r="D188" s="43" t="s">
        <v>303</v>
      </c>
      <c r="E188" s="43" t="s">
        <v>305</v>
      </c>
      <c r="F188" s="41">
        <v>11</v>
      </c>
      <c r="G188" s="2">
        <f>IF(AND(COUNTA($B188:$F188=5),COUNTIF(B$2:B188,B188)=1),1,0)</f>
        <v>0</v>
      </c>
      <c r="H188" s="2">
        <f>IF(AND(COUNTA($B188:$F188=5),COUNTIF(C$2:C188,C188)=1),1,0)</f>
        <v>0</v>
      </c>
      <c r="I188" s="2">
        <f>IF(AND(COUNTA($B188:$F188=5),COUNTIF(D$2:D188,D188)=1),1,0)</f>
        <v>0</v>
      </c>
      <c r="J188" s="2">
        <f>IF(AND(COUNTA($B188:$F188=5),COUNTIF(E$2:E188,E188)=1),1,0)</f>
        <v>1</v>
      </c>
      <c r="K188" s="2">
        <f>IF(AND(COUNTA($B188:$F188=5),COUNTIF(F$2:F188,F188)=1),1,0)</f>
        <v>1</v>
      </c>
      <c r="L188" s="45" t="str">
        <f t="shared" si="4"/>
        <v>V0026_11</v>
      </c>
      <c r="M188" s="2">
        <f>IF(AND(COUNTA($B188:$F188)=5,COUNTIF(L$2:L188,L188)=1),1,0)</f>
        <v>1</v>
      </c>
      <c r="N188" s="14">
        <f t="array" ref="N188">SUMPRODUCT(--(Volunteer=$D188),--(Volunteer&lt;&gt;""),--(Arsenic_ppb&lt;&gt;""))</f>
        <v>6</v>
      </c>
      <c r="O188" s="14">
        <f t="shared" si="5"/>
        <v>3</v>
      </c>
      <c r="P188" s="36">
        <f t="array" ref="P188">IF(N188=0,"",SUM(IF(Volunteer=$D188,Arsenic_ppb))/N188)</f>
        <v>10.833333333333334</v>
      </c>
      <c r="Q188" s="36">
        <f t="array" ref="Q188">IF(P188="","",MAX((--(Commune=$C188))*IF(Vol_mean="",0,Vol_mean)))</f>
        <v>28.1</v>
      </c>
      <c r="R188" s="36">
        <f t="array" ref="R188">SUMPRODUCT(--(District=$B188),Commune_max,(--(Commune_tag)))/SUMPRODUCT((--(District=$B188)),Commune_tag)</f>
        <v>45.43015873015873</v>
      </c>
    </row>
    <row r="189" spans="1:18" x14ac:dyDescent="0.55000000000000004">
      <c r="A189" s="43">
        <v>188</v>
      </c>
      <c r="B189" s="43" t="s">
        <v>29</v>
      </c>
      <c r="C189" s="43" t="s">
        <v>34</v>
      </c>
      <c r="D189" s="43" t="s">
        <v>303</v>
      </c>
      <c r="E189" s="43" t="s">
        <v>306</v>
      </c>
      <c r="F189" s="41">
        <v>9</v>
      </c>
      <c r="G189" s="2">
        <f>IF(AND(COUNTA($B189:$F189=5),COUNTIF(B$2:B189,B189)=1),1,0)</f>
        <v>0</v>
      </c>
      <c r="H189" s="2">
        <f>IF(AND(COUNTA($B189:$F189=5),COUNTIF(C$2:C189,C189)=1),1,0)</f>
        <v>0</v>
      </c>
      <c r="I189" s="2">
        <f>IF(AND(COUNTA($B189:$F189=5),COUNTIF(D$2:D189,D189)=1),1,0)</f>
        <v>0</v>
      </c>
      <c r="J189" s="2">
        <f>IF(AND(COUNTA($B189:$F189=5),COUNTIF(E$2:E189,E189)=1),1,0)</f>
        <v>1</v>
      </c>
      <c r="K189" s="2">
        <f>IF(AND(COUNTA($B189:$F189=5),COUNTIF(F$2:F189,F189)=1),1,0)</f>
        <v>1</v>
      </c>
      <c r="L189" s="45" t="str">
        <f t="shared" si="4"/>
        <v>V0026_9</v>
      </c>
      <c r="M189" s="2">
        <f>IF(AND(COUNTA($B189:$F189)=5,COUNTIF(L$2:L189,L189)=1),1,0)</f>
        <v>1</v>
      </c>
      <c r="N189" s="14">
        <f t="array" ref="N189">SUMPRODUCT(--(Volunteer=$D189),--(Volunteer&lt;&gt;""),--(Arsenic_ppb&lt;&gt;""))</f>
        <v>6</v>
      </c>
      <c r="O189" s="14">
        <f t="shared" si="5"/>
        <v>3</v>
      </c>
      <c r="P189" s="36">
        <f t="array" ref="P189">IF(N189=0,"",SUM(IF(Volunteer=$D189,Arsenic_ppb))/N189)</f>
        <v>10.833333333333334</v>
      </c>
      <c r="Q189" s="36">
        <f t="array" ref="Q189">IF(P189="","",MAX((--(Commune=$C189))*IF(Vol_mean="",0,Vol_mean)))</f>
        <v>28.1</v>
      </c>
      <c r="R189" s="36">
        <f t="array" ref="R189">SUMPRODUCT(--(District=$B189),Commune_max,(--(Commune_tag)))/SUMPRODUCT((--(District=$B189)),Commune_tag)</f>
        <v>45.43015873015873</v>
      </c>
    </row>
    <row r="190" spans="1:18" x14ac:dyDescent="0.55000000000000004">
      <c r="A190" s="43">
        <v>189</v>
      </c>
      <c r="B190" s="43" t="s">
        <v>29</v>
      </c>
      <c r="C190" s="43" t="s">
        <v>34</v>
      </c>
      <c r="D190" s="43" t="s">
        <v>303</v>
      </c>
      <c r="E190" s="43" t="s">
        <v>307</v>
      </c>
      <c r="F190" s="41">
        <v>11</v>
      </c>
      <c r="G190" s="2">
        <f>IF(AND(COUNTA($B190:$F190=5),COUNTIF(B$2:B190,B190)=1),1,0)</f>
        <v>0</v>
      </c>
      <c r="H190" s="2">
        <f>IF(AND(COUNTA($B190:$F190=5),COUNTIF(C$2:C190,C190)=1),1,0)</f>
        <v>0</v>
      </c>
      <c r="I190" s="2">
        <f>IF(AND(COUNTA($B190:$F190=5),COUNTIF(D$2:D190,D190)=1),1,0)</f>
        <v>0</v>
      </c>
      <c r="J190" s="2">
        <f>IF(AND(COUNTA($B190:$F190=5),COUNTIF(E$2:E190,E190)=1),1,0)</f>
        <v>1</v>
      </c>
      <c r="K190" s="2">
        <f>IF(AND(COUNTA($B190:$F190=5),COUNTIF(F$2:F190,F190)=1),1,0)</f>
        <v>0</v>
      </c>
      <c r="L190" s="45" t="str">
        <f t="shared" si="4"/>
        <v>V0026_11</v>
      </c>
      <c r="M190" s="2">
        <f>IF(AND(COUNTA($B190:$F190)=5,COUNTIF(L$2:L190,L190)=1),1,0)</f>
        <v>0</v>
      </c>
      <c r="N190" s="14">
        <f t="array" ref="N190">SUMPRODUCT(--(Volunteer=$D190),--(Volunteer&lt;&gt;""),--(Arsenic_ppb&lt;&gt;""))</f>
        <v>6</v>
      </c>
      <c r="O190" s="14">
        <f t="shared" si="5"/>
        <v>3</v>
      </c>
      <c r="P190" s="36">
        <f t="array" ref="P190">IF(N190=0,"",SUM(IF(Volunteer=$D190,Arsenic_ppb))/N190)</f>
        <v>10.833333333333334</v>
      </c>
      <c r="Q190" s="36">
        <f t="array" ref="Q190">IF(P190="","",MAX((--(Commune=$C190))*IF(Vol_mean="",0,Vol_mean)))</f>
        <v>28.1</v>
      </c>
      <c r="R190" s="36">
        <f t="array" ref="R190">SUMPRODUCT(--(District=$B190),Commune_max,(--(Commune_tag)))/SUMPRODUCT((--(District=$B190)),Commune_tag)</f>
        <v>45.43015873015873</v>
      </c>
    </row>
    <row r="191" spans="1:18" x14ac:dyDescent="0.55000000000000004">
      <c r="A191" s="43">
        <v>190</v>
      </c>
      <c r="B191" s="43" t="s">
        <v>29</v>
      </c>
      <c r="C191" s="43" t="s">
        <v>34</v>
      </c>
      <c r="D191" s="43" t="s">
        <v>303</v>
      </c>
      <c r="E191" s="43" t="s">
        <v>308</v>
      </c>
      <c r="F191" s="41">
        <v>11</v>
      </c>
      <c r="G191" s="2">
        <f>IF(AND(COUNTA($B191:$F191=5),COUNTIF(B$2:B191,B191)=1),1,0)</f>
        <v>0</v>
      </c>
      <c r="H191" s="2">
        <f>IF(AND(COUNTA($B191:$F191=5),COUNTIF(C$2:C191,C191)=1),1,0)</f>
        <v>0</v>
      </c>
      <c r="I191" s="2">
        <f>IF(AND(COUNTA($B191:$F191=5),COUNTIF(D$2:D191,D191)=1),1,0)</f>
        <v>0</v>
      </c>
      <c r="J191" s="2">
        <f>IF(AND(COUNTA($B191:$F191=5),COUNTIF(E$2:E191,E191)=1),1,0)</f>
        <v>1</v>
      </c>
      <c r="K191" s="2">
        <f>IF(AND(COUNTA($B191:$F191=5),COUNTIF(F$2:F191,F191)=1),1,0)</f>
        <v>0</v>
      </c>
      <c r="L191" s="45" t="str">
        <f t="shared" si="4"/>
        <v>V0026_11</v>
      </c>
      <c r="M191" s="2">
        <f>IF(AND(COUNTA($B191:$F191)=5,COUNTIF(L$2:L191,L191)=1),1,0)</f>
        <v>0</v>
      </c>
      <c r="N191" s="14">
        <f t="array" ref="N191">SUMPRODUCT(--(Volunteer=$D191),--(Volunteer&lt;&gt;""),--(Arsenic_ppb&lt;&gt;""))</f>
        <v>6</v>
      </c>
      <c r="O191" s="14">
        <f t="shared" si="5"/>
        <v>3</v>
      </c>
      <c r="P191" s="36">
        <f t="array" ref="P191">IF(N191=0,"",SUM(IF(Volunteer=$D191,Arsenic_ppb))/N191)</f>
        <v>10.833333333333334</v>
      </c>
      <c r="Q191" s="36">
        <f t="array" ref="Q191">IF(P191="","",MAX((--(Commune=$C191))*IF(Vol_mean="",0,Vol_mean)))</f>
        <v>28.1</v>
      </c>
      <c r="R191" s="36">
        <f t="array" ref="R191">SUMPRODUCT(--(District=$B191),Commune_max,(--(Commune_tag)))/SUMPRODUCT((--(District=$B191)),Commune_tag)</f>
        <v>45.43015873015873</v>
      </c>
    </row>
    <row r="192" spans="1:18" x14ac:dyDescent="0.55000000000000004">
      <c r="A192" s="43">
        <v>191</v>
      </c>
      <c r="B192" s="43" t="s">
        <v>29</v>
      </c>
      <c r="C192" s="43" t="s">
        <v>34</v>
      </c>
      <c r="D192" s="43" t="s">
        <v>303</v>
      </c>
      <c r="E192" s="43" t="s">
        <v>309</v>
      </c>
      <c r="F192" s="41">
        <v>11</v>
      </c>
      <c r="G192" s="2">
        <f>IF(AND(COUNTA($B192:$F192=5),COUNTIF(B$2:B192,B192)=1),1,0)</f>
        <v>0</v>
      </c>
      <c r="H192" s="2">
        <f>IF(AND(COUNTA($B192:$F192=5),COUNTIF(C$2:C192,C192)=1),1,0)</f>
        <v>0</v>
      </c>
      <c r="I192" s="2">
        <f>IF(AND(COUNTA($B192:$F192=5),COUNTIF(D$2:D192,D192)=1),1,0)</f>
        <v>0</v>
      </c>
      <c r="J192" s="2">
        <f>IF(AND(COUNTA($B192:$F192=5),COUNTIF(E$2:E192,E192)=1),1,0)</f>
        <v>1</v>
      </c>
      <c r="K192" s="2">
        <f>IF(AND(COUNTA($B192:$F192=5),COUNTIF(F$2:F192,F192)=1),1,0)</f>
        <v>0</v>
      </c>
      <c r="L192" s="45" t="str">
        <f t="shared" si="4"/>
        <v>V0026_11</v>
      </c>
      <c r="M192" s="2">
        <f>IF(AND(COUNTA($B192:$F192)=5,COUNTIF(L$2:L192,L192)=1),1,0)</f>
        <v>0</v>
      </c>
      <c r="N192" s="14">
        <f t="array" ref="N192">SUMPRODUCT(--(Volunteer=$D192),--(Volunteer&lt;&gt;""),--(Arsenic_ppb&lt;&gt;""))</f>
        <v>6</v>
      </c>
      <c r="O192" s="14">
        <f t="shared" si="5"/>
        <v>3</v>
      </c>
      <c r="P192" s="36">
        <f t="array" ref="P192">IF(N192=0,"",SUM(IF(Volunteer=$D192,Arsenic_ppb))/N192)</f>
        <v>10.833333333333334</v>
      </c>
      <c r="Q192" s="36">
        <f t="array" ref="Q192">IF(P192="","",MAX((--(Commune=$C192))*IF(Vol_mean="",0,Vol_mean)))</f>
        <v>28.1</v>
      </c>
      <c r="R192" s="36">
        <f t="array" ref="R192">SUMPRODUCT(--(District=$B192),Commune_max,(--(Commune_tag)))/SUMPRODUCT((--(District=$B192)),Commune_tag)</f>
        <v>45.43015873015873</v>
      </c>
    </row>
    <row r="193" spans="1:18" x14ac:dyDescent="0.55000000000000004">
      <c r="A193" s="43">
        <v>192</v>
      </c>
      <c r="B193" s="43" t="s">
        <v>29</v>
      </c>
      <c r="C193" s="43" t="s">
        <v>34</v>
      </c>
      <c r="D193" s="43" t="s">
        <v>310</v>
      </c>
      <c r="E193" s="43" t="s">
        <v>311</v>
      </c>
      <c r="F193" s="41">
        <v>17</v>
      </c>
      <c r="G193" s="2">
        <f>IF(AND(COUNTA($B193:$F193=5),COUNTIF(B$2:B193,B193)=1),1,0)</f>
        <v>0</v>
      </c>
      <c r="H193" s="2">
        <f>IF(AND(COUNTA($B193:$F193=5),COUNTIF(C$2:C193,C193)=1),1,0)</f>
        <v>0</v>
      </c>
      <c r="I193" s="2">
        <f>IF(AND(COUNTA($B193:$F193=5),COUNTIF(D$2:D193,D193)=1),1,0)</f>
        <v>1</v>
      </c>
      <c r="J193" s="2">
        <f>IF(AND(COUNTA($B193:$F193=5),COUNTIF(E$2:E193,E193)=1),1,0)</f>
        <v>1</v>
      </c>
      <c r="K193" s="2">
        <f>IF(AND(COUNTA($B193:$F193=5),COUNTIF(F$2:F193,F193)=1),1,0)</f>
        <v>1</v>
      </c>
      <c r="L193" s="45" t="str">
        <f t="shared" si="4"/>
        <v>V0027_17</v>
      </c>
      <c r="M193" s="2">
        <f>IF(AND(COUNTA($B193:$F193)=5,COUNTIF(L$2:L193,L193)=1),1,0)</f>
        <v>1</v>
      </c>
      <c r="N193" s="14">
        <f t="array" ref="N193">SUMPRODUCT(--(Volunteer=$D193),--(Volunteer&lt;&gt;""),--(Arsenic_ppb&lt;&gt;""))</f>
        <v>6</v>
      </c>
      <c r="O193" s="14">
        <f t="shared" si="5"/>
        <v>4</v>
      </c>
      <c r="P193" s="36">
        <f t="array" ref="P193">IF(N193=0,"",SUM(IF(Volunteer=$D193,Arsenic_ppb))/N193)</f>
        <v>17.5</v>
      </c>
      <c r="Q193" s="36">
        <f t="array" ref="Q193">IF(P193="","",MAX((--(Commune=$C193))*IF(Vol_mean="",0,Vol_mean)))</f>
        <v>28.1</v>
      </c>
      <c r="R193" s="36">
        <f t="array" ref="R193">SUMPRODUCT(--(District=$B193),Commune_max,(--(Commune_tag)))/SUMPRODUCT((--(District=$B193)),Commune_tag)</f>
        <v>45.43015873015873</v>
      </c>
    </row>
    <row r="194" spans="1:18" x14ac:dyDescent="0.55000000000000004">
      <c r="A194" s="43">
        <v>193</v>
      </c>
      <c r="B194" s="43" t="s">
        <v>29</v>
      </c>
      <c r="C194" s="43" t="s">
        <v>34</v>
      </c>
      <c r="D194" s="43" t="s">
        <v>310</v>
      </c>
      <c r="E194" s="43" t="s">
        <v>312</v>
      </c>
      <c r="F194" s="41">
        <v>19</v>
      </c>
      <c r="G194" s="2">
        <f>IF(AND(COUNTA($B194:$F194=5),COUNTIF(B$2:B194,B194)=1),1,0)</f>
        <v>0</v>
      </c>
      <c r="H194" s="2">
        <f>IF(AND(COUNTA($B194:$F194=5),COUNTIF(C$2:C194,C194)=1),1,0)</f>
        <v>0</v>
      </c>
      <c r="I194" s="2">
        <f>IF(AND(COUNTA($B194:$F194=5),COUNTIF(D$2:D194,D194)=1),1,0)</f>
        <v>0</v>
      </c>
      <c r="J194" s="2">
        <f>IF(AND(COUNTA($B194:$F194=5),COUNTIF(E$2:E194,E194)=1),1,0)</f>
        <v>1</v>
      </c>
      <c r="K194" s="2">
        <f>IF(AND(COUNTA($B194:$F194=5),COUNTIF(F$2:F194,F194)=1),1,0)</f>
        <v>0</v>
      </c>
      <c r="L194" s="45" t="str">
        <f t="shared" ref="L194:L257" si="6">CONCATENATE(D194,"_",F194)</f>
        <v>V0027_19</v>
      </c>
      <c r="M194" s="2">
        <f>IF(AND(COUNTA($B194:$F194)=5,COUNTIF(L$2:L194,L194)=1),1,0)</f>
        <v>1</v>
      </c>
      <c r="N194" s="14">
        <f t="array" ref="N194">SUMPRODUCT(--(Volunteer=$D194),--(Volunteer&lt;&gt;""),--(Arsenic_ppb&lt;&gt;""))</f>
        <v>6</v>
      </c>
      <c r="O194" s="14">
        <f t="shared" ref="O194:O257" si="7">SUMPRODUCT(--(Volunteer=$D194),Vol_Indic_Tag)</f>
        <v>4</v>
      </c>
      <c r="P194" s="36">
        <f t="array" ref="P194">IF(N194=0,"",SUM(IF(Volunteer=$D194,Arsenic_ppb))/N194)</f>
        <v>17.5</v>
      </c>
      <c r="Q194" s="36">
        <f t="array" ref="Q194">IF(P194="","",MAX((--(Commune=$C194))*IF(Vol_mean="",0,Vol_mean)))</f>
        <v>28.1</v>
      </c>
      <c r="R194" s="36">
        <f t="array" ref="R194">SUMPRODUCT(--(District=$B194),Commune_max,(--(Commune_tag)))/SUMPRODUCT((--(District=$B194)),Commune_tag)</f>
        <v>45.43015873015873</v>
      </c>
    </row>
    <row r="195" spans="1:18" x14ac:dyDescent="0.55000000000000004">
      <c r="A195" s="43">
        <v>194</v>
      </c>
      <c r="B195" s="43" t="s">
        <v>29</v>
      </c>
      <c r="C195" s="43" t="s">
        <v>34</v>
      </c>
      <c r="D195" s="43" t="s">
        <v>310</v>
      </c>
      <c r="E195" s="43" t="s">
        <v>313</v>
      </c>
      <c r="F195" s="41">
        <v>17</v>
      </c>
      <c r="G195" s="2">
        <f>IF(AND(COUNTA($B195:$F195=5),COUNTIF(B$2:B195,B195)=1),1,0)</f>
        <v>0</v>
      </c>
      <c r="H195" s="2">
        <f>IF(AND(COUNTA($B195:$F195=5),COUNTIF(C$2:C195,C195)=1),1,0)</f>
        <v>0</v>
      </c>
      <c r="I195" s="2">
        <f>IF(AND(COUNTA($B195:$F195=5),COUNTIF(D$2:D195,D195)=1),1,0)</f>
        <v>0</v>
      </c>
      <c r="J195" s="2">
        <f>IF(AND(COUNTA($B195:$F195=5),COUNTIF(E$2:E195,E195)=1),1,0)</f>
        <v>1</v>
      </c>
      <c r="K195" s="2">
        <f>IF(AND(COUNTA($B195:$F195=5),COUNTIF(F$2:F195,F195)=1),1,0)</f>
        <v>0</v>
      </c>
      <c r="L195" s="45" t="str">
        <f t="shared" si="6"/>
        <v>V0027_17</v>
      </c>
      <c r="M195" s="2">
        <f>IF(AND(COUNTA($B195:$F195)=5,COUNTIF(L$2:L195,L195)=1),1,0)</f>
        <v>0</v>
      </c>
      <c r="N195" s="14">
        <f t="array" ref="N195">SUMPRODUCT(--(Volunteer=$D195),--(Volunteer&lt;&gt;""),--(Arsenic_ppb&lt;&gt;""))</f>
        <v>6</v>
      </c>
      <c r="O195" s="14">
        <f t="shared" si="7"/>
        <v>4</v>
      </c>
      <c r="P195" s="36">
        <f t="array" ref="P195">IF(N195=0,"",SUM(IF(Volunteer=$D195,Arsenic_ppb))/N195)</f>
        <v>17.5</v>
      </c>
      <c r="Q195" s="36">
        <f t="array" ref="Q195">IF(P195="","",MAX((--(Commune=$C195))*IF(Vol_mean="",0,Vol_mean)))</f>
        <v>28.1</v>
      </c>
      <c r="R195" s="36">
        <f t="array" ref="R195">SUMPRODUCT(--(District=$B195),Commune_max,(--(Commune_tag)))/SUMPRODUCT((--(District=$B195)),Commune_tag)</f>
        <v>45.43015873015873</v>
      </c>
    </row>
    <row r="196" spans="1:18" x14ac:dyDescent="0.55000000000000004">
      <c r="A196" s="43">
        <v>195</v>
      </c>
      <c r="B196" s="43" t="s">
        <v>29</v>
      </c>
      <c r="C196" s="43" t="s">
        <v>34</v>
      </c>
      <c r="D196" s="43" t="s">
        <v>310</v>
      </c>
      <c r="E196" s="43" t="s">
        <v>314</v>
      </c>
      <c r="F196" s="41">
        <v>18</v>
      </c>
      <c r="G196" s="2">
        <f>IF(AND(COUNTA($B196:$F196=5),COUNTIF(B$2:B196,B196)=1),1,0)</f>
        <v>0</v>
      </c>
      <c r="H196" s="2">
        <f>IF(AND(COUNTA($B196:$F196=5),COUNTIF(C$2:C196,C196)=1),1,0)</f>
        <v>0</v>
      </c>
      <c r="I196" s="2">
        <f>IF(AND(COUNTA($B196:$F196=5),COUNTIF(D$2:D196,D196)=1),1,0)</f>
        <v>0</v>
      </c>
      <c r="J196" s="2">
        <f>IF(AND(COUNTA($B196:$F196=5),COUNTIF(E$2:E196,E196)=1),1,0)</f>
        <v>1</v>
      </c>
      <c r="K196" s="2">
        <f>IF(AND(COUNTA($B196:$F196=5),COUNTIF(F$2:F196,F196)=1),1,0)</f>
        <v>0</v>
      </c>
      <c r="L196" s="45" t="str">
        <f t="shared" si="6"/>
        <v>V0027_18</v>
      </c>
      <c r="M196" s="2">
        <f>IF(AND(COUNTA($B196:$F196)=5,COUNTIF(L$2:L196,L196)=1),1,0)</f>
        <v>1</v>
      </c>
      <c r="N196" s="14">
        <f t="array" ref="N196">SUMPRODUCT(--(Volunteer=$D196),--(Volunteer&lt;&gt;""),--(Arsenic_ppb&lt;&gt;""))</f>
        <v>6</v>
      </c>
      <c r="O196" s="14">
        <f t="shared" si="7"/>
        <v>4</v>
      </c>
      <c r="P196" s="36">
        <f t="array" ref="P196">IF(N196=0,"",SUM(IF(Volunteer=$D196,Arsenic_ppb))/N196)</f>
        <v>17.5</v>
      </c>
      <c r="Q196" s="36">
        <f t="array" ref="Q196">IF(P196="","",MAX((--(Commune=$C196))*IF(Vol_mean="",0,Vol_mean)))</f>
        <v>28.1</v>
      </c>
      <c r="R196" s="36">
        <f t="array" ref="R196">SUMPRODUCT(--(District=$B196),Commune_max,(--(Commune_tag)))/SUMPRODUCT((--(District=$B196)),Commune_tag)</f>
        <v>45.43015873015873</v>
      </c>
    </row>
    <row r="197" spans="1:18" x14ac:dyDescent="0.55000000000000004">
      <c r="A197" s="43">
        <v>196</v>
      </c>
      <c r="B197" s="43" t="s">
        <v>29</v>
      </c>
      <c r="C197" s="43" t="s">
        <v>34</v>
      </c>
      <c r="D197" s="43" t="s">
        <v>310</v>
      </c>
      <c r="E197" s="43" t="s">
        <v>315</v>
      </c>
      <c r="F197" s="41">
        <v>15</v>
      </c>
      <c r="G197" s="2">
        <f>IF(AND(COUNTA($B197:$F197=5),COUNTIF(B$2:B197,B197)=1),1,0)</f>
        <v>0</v>
      </c>
      <c r="H197" s="2">
        <f>IF(AND(COUNTA($B197:$F197=5),COUNTIF(C$2:C197,C197)=1),1,0)</f>
        <v>0</v>
      </c>
      <c r="I197" s="2">
        <f>IF(AND(COUNTA($B197:$F197=5),COUNTIF(D$2:D197,D197)=1),1,0)</f>
        <v>0</v>
      </c>
      <c r="J197" s="2">
        <f>IF(AND(COUNTA($B197:$F197=5),COUNTIF(E$2:E197,E197)=1),1,0)</f>
        <v>1</v>
      </c>
      <c r="K197" s="2">
        <f>IF(AND(COUNTA($B197:$F197=5),COUNTIF(F$2:F197,F197)=1),1,0)</f>
        <v>1</v>
      </c>
      <c r="L197" s="45" t="str">
        <f t="shared" si="6"/>
        <v>V0027_15</v>
      </c>
      <c r="M197" s="2">
        <f>IF(AND(COUNTA($B197:$F197)=5,COUNTIF(L$2:L197,L197)=1),1,0)</f>
        <v>1</v>
      </c>
      <c r="N197" s="14">
        <f t="array" ref="N197">SUMPRODUCT(--(Volunteer=$D197),--(Volunteer&lt;&gt;""),--(Arsenic_ppb&lt;&gt;""))</f>
        <v>6</v>
      </c>
      <c r="O197" s="14">
        <f t="shared" si="7"/>
        <v>4</v>
      </c>
      <c r="P197" s="36">
        <f t="array" ref="P197">IF(N197=0,"",SUM(IF(Volunteer=$D197,Arsenic_ppb))/N197)</f>
        <v>17.5</v>
      </c>
      <c r="Q197" s="36">
        <f t="array" ref="Q197">IF(P197="","",MAX((--(Commune=$C197))*IF(Vol_mean="",0,Vol_mean)))</f>
        <v>28.1</v>
      </c>
      <c r="R197" s="36">
        <f t="array" ref="R197">SUMPRODUCT(--(District=$B197),Commune_max,(--(Commune_tag)))/SUMPRODUCT((--(District=$B197)),Commune_tag)</f>
        <v>45.43015873015873</v>
      </c>
    </row>
    <row r="198" spans="1:18" x14ac:dyDescent="0.55000000000000004">
      <c r="A198" s="43">
        <v>197</v>
      </c>
      <c r="B198" s="43" t="s">
        <v>29</v>
      </c>
      <c r="C198" s="43" t="s">
        <v>34</v>
      </c>
      <c r="D198" s="43" t="s">
        <v>310</v>
      </c>
      <c r="E198" s="43" t="s">
        <v>316</v>
      </c>
      <c r="F198" s="41">
        <v>19</v>
      </c>
      <c r="G198" s="2">
        <f>IF(AND(COUNTA($B198:$F198=5),COUNTIF(B$2:B198,B198)=1),1,0)</f>
        <v>0</v>
      </c>
      <c r="H198" s="2">
        <f>IF(AND(COUNTA($B198:$F198=5),COUNTIF(C$2:C198,C198)=1),1,0)</f>
        <v>0</v>
      </c>
      <c r="I198" s="2">
        <f>IF(AND(COUNTA($B198:$F198=5),COUNTIF(D$2:D198,D198)=1),1,0)</f>
        <v>0</v>
      </c>
      <c r="J198" s="2">
        <f>IF(AND(COUNTA($B198:$F198=5),COUNTIF(E$2:E198,E198)=1),1,0)</f>
        <v>1</v>
      </c>
      <c r="K198" s="2">
        <f>IF(AND(COUNTA($B198:$F198=5),COUNTIF(F$2:F198,F198)=1),1,0)</f>
        <v>0</v>
      </c>
      <c r="L198" s="45" t="str">
        <f t="shared" si="6"/>
        <v>V0027_19</v>
      </c>
      <c r="M198" s="2">
        <f>IF(AND(COUNTA($B198:$F198)=5,COUNTIF(L$2:L198,L198)=1),1,0)</f>
        <v>0</v>
      </c>
      <c r="N198" s="14">
        <f t="array" ref="N198">SUMPRODUCT(--(Volunteer=$D198),--(Volunteer&lt;&gt;""),--(Arsenic_ppb&lt;&gt;""))</f>
        <v>6</v>
      </c>
      <c r="O198" s="14">
        <f t="shared" si="7"/>
        <v>4</v>
      </c>
      <c r="P198" s="36">
        <f t="array" ref="P198">IF(N198=0,"",SUM(IF(Volunteer=$D198,Arsenic_ppb))/N198)</f>
        <v>17.5</v>
      </c>
      <c r="Q198" s="36">
        <f t="array" ref="Q198">IF(P198="","",MAX((--(Commune=$C198))*IF(Vol_mean="",0,Vol_mean)))</f>
        <v>28.1</v>
      </c>
      <c r="R198" s="36">
        <f t="array" ref="R198">SUMPRODUCT(--(District=$B198),Commune_max,(--(Commune_tag)))/SUMPRODUCT((--(District=$B198)),Commune_tag)</f>
        <v>45.43015873015873</v>
      </c>
    </row>
    <row r="199" spans="1:18" x14ac:dyDescent="0.55000000000000004">
      <c r="A199" s="43">
        <v>198</v>
      </c>
      <c r="B199" s="43" t="s">
        <v>29</v>
      </c>
      <c r="C199" s="43" t="s">
        <v>34</v>
      </c>
      <c r="D199" s="43" t="s">
        <v>317</v>
      </c>
      <c r="E199" s="43" t="s">
        <v>318</v>
      </c>
      <c r="F199" s="41">
        <v>19</v>
      </c>
      <c r="G199" s="2">
        <f>IF(AND(COUNTA($B199:$F199=5),COUNTIF(B$2:B199,B199)=1),1,0)</f>
        <v>0</v>
      </c>
      <c r="H199" s="2">
        <f>IF(AND(COUNTA($B199:$F199=5),COUNTIF(C$2:C199,C199)=1),1,0)</f>
        <v>0</v>
      </c>
      <c r="I199" s="2">
        <f>IF(AND(COUNTA($B199:$F199=5),COUNTIF(D$2:D199,D199)=1),1,0)</f>
        <v>1</v>
      </c>
      <c r="J199" s="2">
        <f>IF(AND(COUNTA($B199:$F199=5),COUNTIF(E$2:E199,E199)=1),1,0)</f>
        <v>1</v>
      </c>
      <c r="K199" s="2">
        <f>IF(AND(COUNTA($B199:$F199=5),COUNTIF(F$2:F199,F199)=1),1,0)</f>
        <v>0</v>
      </c>
      <c r="L199" s="45" t="str">
        <f t="shared" si="6"/>
        <v>V0028_19</v>
      </c>
      <c r="M199" s="2">
        <f>IF(AND(COUNTA($B199:$F199)=5,COUNTIF(L$2:L199,L199)=1),1,0)</f>
        <v>1</v>
      </c>
      <c r="N199" s="14">
        <f t="array" ref="N199">SUMPRODUCT(--(Volunteer=$D199),--(Volunteer&lt;&gt;""),--(Arsenic_ppb&lt;&gt;""))</f>
        <v>9</v>
      </c>
      <c r="O199" s="14">
        <f t="shared" si="7"/>
        <v>5</v>
      </c>
      <c r="P199" s="36">
        <f t="array" ref="P199">IF(N199=0,"",SUM(IF(Volunteer=$D199,Arsenic_ppb))/N199)</f>
        <v>16</v>
      </c>
      <c r="Q199" s="36">
        <f t="array" ref="Q199">IF(P199="","",MAX((--(Commune=$C199))*IF(Vol_mean="",0,Vol_mean)))</f>
        <v>28.1</v>
      </c>
      <c r="R199" s="36">
        <f t="array" ref="R199">SUMPRODUCT(--(District=$B199),Commune_max,(--(Commune_tag)))/SUMPRODUCT((--(District=$B199)),Commune_tag)</f>
        <v>45.43015873015873</v>
      </c>
    </row>
    <row r="200" spans="1:18" x14ac:dyDescent="0.55000000000000004">
      <c r="A200" s="43">
        <v>199</v>
      </c>
      <c r="B200" s="43" t="s">
        <v>29</v>
      </c>
      <c r="C200" s="43" t="s">
        <v>34</v>
      </c>
      <c r="D200" s="43" t="s">
        <v>317</v>
      </c>
      <c r="E200" s="43" t="s">
        <v>319</v>
      </c>
      <c r="F200" s="41">
        <v>17</v>
      </c>
      <c r="G200" s="2">
        <f>IF(AND(COUNTA($B200:$F200=5),COUNTIF(B$2:B200,B200)=1),1,0)</f>
        <v>0</v>
      </c>
      <c r="H200" s="2">
        <f>IF(AND(COUNTA($B200:$F200=5),COUNTIF(C$2:C200,C200)=1),1,0)</f>
        <v>0</v>
      </c>
      <c r="I200" s="2">
        <f>IF(AND(COUNTA($B200:$F200=5),COUNTIF(D$2:D200,D200)=1),1,0)</f>
        <v>0</v>
      </c>
      <c r="J200" s="2">
        <f>IF(AND(COUNTA($B200:$F200=5),COUNTIF(E$2:E200,E200)=1),1,0)</f>
        <v>1</v>
      </c>
      <c r="K200" s="2">
        <f>IF(AND(COUNTA($B200:$F200=5),COUNTIF(F$2:F200,F200)=1),1,0)</f>
        <v>0</v>
      </c>
      <c r="L200" s="45" t="str">
        <f t="shared" si="6"/>
        <v>V0028_17</v>
      </c>
      <c r="M200" s="2">
        <f>IF(AND(COUNTA($B200:$F200)=5,COUNTIF(L$2:L200,L200)=1),1,0)</f>
        <v>1</v>
      </c>
      <c r="N200" s="14">
        <f t="array" ref="N200">SUMPRODUCT(--(Volunteer=$D200),--(Volunteer&lt;&gt;""),--(Arsenic_ppb&lt;&gt;""))</f>
        <v>9</v>
      </c>
      <c r="O200" s="14">
        <f t="shared" si="7"/>
        <v>5</v>
      </c>
      <c r="P200" s="36">
        <f t="array" ref="P200">IF(N200=0,"",SUM(IF(Volunteer=$D200,Arsenic_ppb))/N200)</f>
        <v>16</v>
      </c>
      <c r="Q200" s="36">
        <f t="array" ref="Q200">IF(P200="","",MAX((--(Commune=$C200))*IF(Vol_mean="",0,Vol_mean)))</f>
        <v>28.1</v>
      </c>
      <c r="R200" s="36">
        <f t="array" ref="R200">SUMPRODUCT(--(District=$B200),Commune_max,(--(Commune_tag)))/SUMPRODUCT((--(District=$B200)),Commune_tag)</f>
        <v>45.43015873015873</v>
      </c>
    </row>
    <row r="201" spans="1:18" x14ac:dyDescent="0.55000000000000004">
      <c r="A201" s="43">
        <v>200</v>
      </c>
      <c r="B201" s="43" t="s">
        <v>29</v>
      </c>
      <c r="C201" s="43" t="s">
        <v>34</v>
      </c>
      <c r="D201" s="43" t="s">
        <v>317</v>
      </c>
      <c r="E201" s="43" t="s">
        <v>320</v>
      </c>
      <c r="F201" s="41">
        <v>17</v>
      </c>
      <c r="G201" s="2">
        <f>IF(AND(COUNTA($B201:$F201=5),COUNTIF(B$2:B201,B201)=1),1,0)</f>
        <v>0</v>
      </c>
      <c r="H201" s="2">
        <f>IF(AND(COUNTA($B201:$F201=5),COUNTIF(C$2:C201,C201)=1),1,0)</f>
        <v>0</v>
      </c>
      <c r="I201" s="2">
        <f>IF(AND(COUNTA($B201:$F201=5),COUNTIF(D$2:D201,D201)=1),1,0)</f>
        <v>0</v>
      </c>
      <c r="J201" s="2">
        <f>IF(AND(COUNTA($B201:$F201=5),COUNTIF(E$2:E201,E201)=1),1,0)</f>
        <v>1</v>
      </c>
      <c r="K201" s="2">
        <f>IF(AND(COUNTA($B201:$F201=5),COUNTIF(F$2:F201,F201)=1),1,0)</f>
        <v>0</v>
      </c>
      <c r="L201" s="45" t="str">
        <f t="shared" si="6"/>
        <v>V0028_17</v>
      </c>
      <c r="M201" s="2">
        <f>IF(AND(COUNTA($B201:$F201)=5,COUNTIF(L$2:L201,L201)=1),1,0)</f>
        <v>0</v>
      </c>
      <c r="N201" s="14">
        <f t="array" ref="N201">SUMPRODUCT(--(Volunteer=$D201),--(Volunteer&lt;&gt;""),--(Arsenic_ppb&lt;&gt;""))</f>
        <v>9</v>
      </c>
      <c r="O201" s="14">
        <f t="shared" si="7"/>
        <v>5</v>
      </c>
      <c r="P201" s="36">
        <f t="array" ref="P201">IF(N201=0,"",SUM(IF(Volunteer=$D201,Arsenic_ppb))/N201)</f>
        <v>16</v>
      </c>
      <c r="Q201" s="36">
        <f t="array" ref="Q201">IF(P201="","",MAX((--(Commune=$C201))*IF(Vol_mean="",0,Vol_mean)))</f>
        <v>28.1</v>
      </c>
      <c r="R201" s="36">
        <f t="array" ref="R201">SUMPRODUCT(--(District=$B201),Commune_max,(--(Commune_tag)))/SUMPRODUCT((--(District=$B201)),Commune_tag)</f>
        <v>45.43015873015873</v>
      </c>
    </row>
    <row r="202" spans="1:18" x14ac:dyDescent="0.55000000000000004">
      <c r="A202" s="43">
        <v>201</v>
      </c>
      <c r="B202" s="43" t="s">
        <v>29</v>
      </c>
      <c r="C202" s="43" t="s">
        <v>34</v>
      </c>
      <c r="D202" s="43" t="s">
        <v>317</v>
      </c>
      <c r="E202" s="43" t="s">
        <v>321</v>
      </c>
      <c r="F202" s="41">
        <v>14</v>
      </c>
      <c r="G202" s="2">
        <f>IF(AND(COUNTA($B202:$F202=5),COUNTIF(B$2:B202,B202)=1),1,0)</f>
        <v>0</v>
      </c>
      <c r="H202" s="2">
        <f>IF(AND(COUNTA($B202:$F202=5),COUNTIF(C$2:C202,C202)=1),1,0)</f>
        <v>0</v>
      </c>
      <c r="I202" s="2">
        <f>IF(AND(COUNTA($B202:$F202=5),COUNTIF(D$2:D202,D202)=1),1,0)</f>
        <v>0</v>
      </c>
      <c r="J202" s="2">
        <f>IF(AND(COUNTA($B202:$F202=5),COUNTIF(E$2:E202,E202)=1),1,0)</f>
        <v>1</v>
      </c>
      <c r="K202" s="2">
        <f>IF(AND(COUNTA($B202:$F202=5),COUNTIF(F$2:F202,F202)=1),1,0)</f>
        <v>1</v>
      </c>
      <c r="L202" s="45" t="str">
        <f t="shared" si="6"/>
        <v>V0028_14</v>
      </c>
      <c r="M202" s="2">
        <f>IF(AND(COUNTA($B202:$F202)=5,COUNTIF(L$2:L202,L202)=1),1,0)</f>
        <v>1</v>
      </c>
      <c r="N202" s="14">
        <f t="array" ref="N202">SUMPRODUCT(--(Volunteer=$D202),--(Volunteer&lt;&gt;""),--(Arsenic_ppb&lt;&gt;""))</f>
        <v>9</v>
      </c>
      <c r="O202" s="14">
        <f t="shared" si="7"/>
        <v>5</v>
      </c>
      <c r="P202" s="36">
        <f t="array" ref="P202">IF(N202=0,"",SUM(IF(Volunteer=$D202,Arsenic_ppb))/N202)</f>
        <v>16</v>
      </c>
      <c r="Q202" s="36">
        <f t="array" ref="Q202">IF(P202="","",MAX((--(Commune=$C202))*IF(Vol_mean="",0,Vol_mean)))</f>
        <v>28.1</v>
      </c>
      <c r="R202" s="36">
        <f t="array" ref="R202">SUMPRODUCT(--(District=$B202),Commune_max,(--(Commune_tag)))/SUMPRODUCT((--(District=$B202)),Commune_tag)</f>
        <v>45.43015873015873</v>
      </c>
    </row>
    <row r="203" spans="1:18" x14ac:dyDescent="0.55000000000000004">
      <c r="A203" s="43">
        <v>202</v>
      </c>
      <c r="B203" s="43" t="s">
        <v>29</v>
      </c>
      <c r="C203" s="43" t="s">
        <v>34</v>
      </c>
      <c r="D203" s="43" t="s">
        <v>317</v>
      </c>
      <c r="E203" s="43" t="s">
        <v>322</v>
      </c>
      <c r="F203" s="41">
        <v>15</v>
      </c>
      <c r="G203" s="2">
        <f>IF(AND(COUNTA($B203:$F203=5),COUNTIF(B$2:B203,B203)=1),1,0)</f>
        <v>0</v>
      </c>
      <c r="H203" s="2">
        <f>IF(AND(COUNTA($B203:$F203=5),COUNTIF(C$2:C203,C203)=1),1,0)</f>
        <v>0</v>
      </c>
      <c r="I203" s="2">
        <f>IF(AND(COUNTA($B203:$F203=5),COUNTIF(D$2:D203,D203)=1),1,0)</f>
        <v>0</v>
      </c>
      <c r="J203" s="2">
        <f>IF(AND(COUNTA($B203:$F203=5),COUNTIF(E$2:E203,E203)=1),1,0)</f>
        <v>1</v>
      </c>
      <c r="K203" s="2">
        <f>IF(AND(COUNTA($B203:$F203=5),COUNTIF(F$2:F203,F203)=1),1,0)</f>
        <v>0</v>
      </c>
      <c r="L203" s="45" t="str">
        <f t="shared" si="6"/>
        <v>V0028_15</v>
      </c>
      <c r="M203" s="2">
        <f>IF(AND(COUNTA($B203:$F203)=5,COUNTIF(L$2:L203,L203)=1),1,0)</f>
        <v>1</v>
      </c>
      <c r="N203" s="14">
        <f t="array" ref="N203">SUMPRODUCT(--(Volunteer=$D203),--(Volunteer&lt;&gt;""),--(Arsenic_ppb&lt;&gt;""))</f>
        <v>9</v>
      </c>
      <c r="O203" s="14">
        <f t="shared" si="7"/>
        <v>5</v>
      </c>
      <c r="P203" s="36">
        <f t="array" ref="P203">IF(N203=0,"",SUM(IF(Volunteer=$D203,Arsenic_ppb))/N203)</f>
        <v>16</v>
      </c>
      <c r="Q203" s="36">
        <f t="array" ref="Q203">IF(P203="","",MAX((--(Commune=$C203))*IF(Vol_mean="",0,Vol_mean)))</f>
        <v>28.1</v>
      </c>
      <c r="R203" s="36">
        <f t="array" ref="R203">SUMPRODUCT(--(District=$B203),Commune_max,(--(Commune_tag)))/SUMPRODUCT((--(District=$B203)),Commune_tag)</f>
        <v>45.43015873015873</v>
      </c>
    </row>
    <row r="204" spans="1:18" x14ac:dyDescent="0.55000000000000004">
      <c r="A204" s="43">
        <v>203</v>
      </c>
      <c r="B204" s="43" t="s">
        <v>29</v>
      </c>
      <c r="C204" s="43" t="s">
        <v>34</v>
      </c>
      <c r="D204" s="43" t="s">
        <v>317</v>
      </c>
      <c r="E204" s="43" t="s">
        <v>323</v>
      </c>
      <c r="F204" s="41">
        <v>17</v>
      </c>
      <c r="G204" s="2">
        <f>IF(AND(COUNTA($B204:$F204=5),COUNTIF(B$2:B204,B204)=1),1,0)</f>
        <v>0</v>
      </c>
      <c r="H204" s="2">
        <f>IF(AND(COUNTA($B204:$F204=5),COUNTIF(C$2:C204,C204)=1),1,0)</f>
        <v>0</v>
      </c>
      <c r="I204" s="2">
        <f>IF(AND(COUNTA($B204:$F204=5),COUNTIF(D$2:D204,D204)=1),1,0)</f>
        <v>0</v>
      </c>
      <c r="J204" s="2">
        <f>IF(AND(COUNTA($B204:$F204=5),COUNTIF(E$2:E204,E204)=1),1,0)</f>
        <v>1</v>
      </c>
      <c r="K204" s="2">
        <f>IF(AND(COUNTA($B204:$F204=5),COUNTIF(F$2:F204,F204)=1),1,0)</f>
        <v>0</v>
      </c>
      <c r="L204" s="45" t="str">
        <f t="shared" si="6"/>
        <v>V0028_17</v>
      </c>
      <c r="M204" s="2">
        <f>IF(AND(COUNTA($B204:$F204)=5,COUNTIF(L$2:L204,L204)=1),1,0)</f>
        <v>0</v>
      </c>
      <c r="N204" s="14">
        <f t="array" ref="N204">SUMPRODUCT(--(Volunteer=$D204),--(Volunteer&lt;&gt;""),--(Arsenic_ppb&lt;&gt;""))</f>
        <v>9</v>
      </c>
      <c r="O204" s="14">
        <f t="shared" si="7"/>
        <v>5</v>
      </c>
      <c r="P204" s="36">
        <f t="array" ref="P204">IF(N204=0,"",SUM(IF(Volunteer=$D204,Arsenic_ppb))/N204)</f>
        <v>16</v>
      </c>
      <c r="Q204" s="36">
        <f t="array" ref="Q204">IF(P204="","",MAX((--(Commune=$C204))*IF(Vol_mean="",0,Vol_mean)))</f>
        <v>28.1</v>
      </c>
      <c r="R204" s="36">
        <f t="array" ref="R204">SUMPRODUCT(--(District=$B204),Commune_max,(--(Commune_tag)))/SUMPRODUCT((--(District=$B204)),Commune_tag)</f>
        <v>45.43015873015873</v>
      </c>
    </row>
    <row r="205" spans="1:18" x14ac:dyDescent="0.55000000000000004">
      <c r="A205" s="43">
        <v>204</v>
      </c>
      <c r="B205" s="43" t="s">
        <v>29</v>
      </c>
      <c r="C205" s="43" t="s">
        <v>34</v>
      </c>
      <c r="D205" s="43" t="s">
        <v>317</v>
      </c>
      <c r="E205" s="43" t="s">
        <v>324</v>
      </c>
      <c r="F205" s="41">
        <v>13</v>
      </c>
      <c r="G205" s="2">
        <f>IF(AND(COUNTA($B205:$F205=5),COUNTIF(B$2:B205,B205)=1),1,0)</f>
        <v>0</v>
      </c>
      <c r="H205" s="2">
        <f>IF(AND(COUNTA($B205:$F205=5),COUNTIF(C$2:C205,C205)=1),1,0)</f>
        <v>0</v>
      </c>
      <c r="I205" s="2">
        <f>IF(AND(COUNTA($B205:$F205=5),COUNTIF(D$2:D205,D205)=1),1,0)</f>
        <v>0</v>
      </c>
      <c r="J205" s="2">
        <f>IF(AND(COUNTA($B205:$F205=5),COUNTIF(E$2:E205,E205)=1),1,0)</f>
        <v>1</v>
      </c>
      <c r="K205" s="2">
        <f>IF(AND(COUNTA($B205:$F205=5),COUNTIF(F$2:F205,F205)=1),1,0)</f>
        <v>1</v>
      </c>
      <c r="L205" s="45" t="str">
        <f t="shared" si="6"/>
        <v>V0028_13</v>
      </c>
      <c r="M205" s="2">
        <f>IF(AND(COUNTA($B205:$F205)=5,COUNTIF(L$2:L205,L205)=1),1,0)</f>
        <v>1</v>
      </c>
      <c r="N205" s="14">
        <f t="array" ref="N205">SUMPRODUCT(--(Volunteer=$D205),--(Volunteer&lt;&gt;""),--(Arsenic_ppb&lt;&gt;""))</f>
        <v>9</v>
      </c>
      <c r="O205" s="14">
        <f t="shared" si="7"/>
        <v>5</v>
      </c>
      <c r="P205" s="36">
        <f t="array" ref="P205">IF(N205=0,"",SUM(IF(Volunteer=$D205,Arsenic_ppb))/N205)</f>
        <v>16</v>
      </c>
      <c r="Q205" s="36">
        <f t="array" ref="Q205">IF(P205="","",MAX((--(Commune=$C205))*IF(Vol_mean="",0,Vol_mean)))</f>
        <v>28.1</v>
      </c>
      <c r="R205" s="36">
        <f t="array" ref="R205">SUMPRODUCT(--(District=$B205),Commune_max,(--(Commune_tag)))/SUMPRODUCT((--(District=$B205)),Commune_tag)</f>
        <v>45.43015873015873</v>
      </c>
    </row>
    <row r="206" spans="1:18" x14ac:dyDescent="0.55000000000000004">
      <c r="A206" s="43">
        <v>205</v>
      </c>
      <c r="B206" s="43" t="s">
        <v>29</v>
      </c>
      <c r="C206" s="43" t="s">
        <v>34</v>
      </c>
      <c r="D206" s="43" t="s">
        <v>317</v>
      </c>
      <c r="E206" s="43" t="s">
        <v>325</v>
      </c>
      <c r="F206" s="41">
        <v>15</v>
      </c>
      <c r="G206" s="2">
        <f>IF(AND(COUNTA($B206:$F206=5),COUNTIF(B$2:B206,B206)=1),1,0)</f>
        <v>0</v>
      </c>
      <c r="H206" s="2">
        <f>IF(AND(COUNTA($B206:$F206=5),COUNTIF(C$2:C206,C206)=1),1,0)</f>
        <v>0</v>
      </c>
      <c r="I206" s="2">
        <f>IF(AND(COUNTA($B206:$F206=5),COUNTIF(D$2:D206,D206)=1),1,0)</f>
        <v>0</v>
      </c>
      <c r="J206" s="2">
        <f>IF(AND(COUNTA($B206:$F206=5),COUNTIF(E$2:E206,E206)=1),1,0)</f>
        <v>1</v>
      </c>
      <c r="K206" s="2">
        <f>IF(AND(COUNTA($B206:$F206=5),COUNTIF(F$2:F206,F206)=1),1,0)</f>
        <v>0</v>
      </c>
      <c r="L206" s="45" t="str">
        <f t="shared" si="6"/>
        <v>V0028_15</v>
      </c>
      <c r="M206" s="2">
        <f>IF(AND(COUNTA($B206:$F206)=5,COUNTIF(L$2:L206,L206)=1),1,0)</f>
        <v>0</v>
      </c>
      <c r="N206" s="14">
        <f t="array" ref="N206">SUMPRODUCT(--(Volunteer=$D206),--(Volunteer&lt;&gt;""),--(Arsenic_ppb&lt;&gt;""))</f>
        <v>9</v>
      </c>
      <c r="O206" s="14">
        <f t="shared" si="7"/>
        <v>5</v>
      </c>
      <c r="P206" s="36">
        <f t="array" ref="P206">IF(N206=0,"",SUM(IF(Volunteer=$D206,Arsenic_ppb))/N206)</f>
        <v>16</v>
      </c>
      <c r="Q206" s="36">
        <f t="array" ref="Q206">IF(P206="","",MAX((--(Commune=$C206))*IF(Vol_mean="",0,Vol_mean)))</f>
        <v>28.1</v>
      </c>
      <c r="R206" s="36">
        <f t="array" ref="R206">SUMPRODUCT(--(District=$B206),Commune_max,(--(Commune_tag)))/SUMPRODUCT((--(District=$B206)),Commune_tag)</f>
        <v>45.43015873015873</v>
      </c>
    </row>
    <row r="207" spans="1:18" x14ac:dyDescent="0.55000000000000004">
      <c r="A207" s="43">
        <v>206</v>
      </c>
      <c r="B207" s="43" t="s">
        <v>29</v>
      </c>
      <c r="C207" s="43" t="s">
        <v>34</v>
      </c>
      <c r="D207" s="43" t="s">
        <v>317</v>
      </c>
      <c r="E207" s="43" t="s">
        <v>326</v>
      </c>
      <c r="F207" s="41">
        <v>17</v>
      </c>
      <c r="G207" s="2">
        <f>IF(AND(COUNTA($B207:$F207=5),COUNTIF(B$2:B207,B207)=1),1,0)</f>
        <v>0</v>
      </c>
      <c r="H207" s="2">
        <f>IF(AND(COUNTA($B207:$F207=5),COUNTIF(C$2:C207,C207)=1),1,0)</f>
        <v>0</v>
      </c>
      <c r="I207" s="2">
        <f>IF(AND(COUNTA($B207:$F207=5),COUNTIF(D$2:D207,D207)=1),1,0)</f>
        <v>0</v>
      </c>
      <c r="J207" s="2">
        <f>IF(AND(COUNTA($B207:$F207=5),COUNTIF(E$2:E207,E207)=1),1,0)</f>
        <v>1</v>
      </c>
      <c r="K207" s="2">
        <f>IF(AND(COUNTA($B207:$F207=5),COUNTIF(F$2:F207,F207)=1),1,0)</f>
        <v>0</v>
      </c>
      <c r="L207" s="45" t="str">
        <f t="shared" si="6"/>
        <v>V0028_17</v>
      </c>
      <c r="M207" s="2">
        <f>IF(AND(COUNTA($B207:$F207)=5,COUNTIF(L$2:L207,L207)=1),1,0)</f>
        <v>0</v>
      </c>
      <c r="N207" s="14">
        <f t="array" ref="N207">SUMPRODUCT(--(Volunteer=$D207),--(Volunteer&lt;&gt;""),--(Arsenic_ppb&lt;&gt;""))</f>
        <v>9</v>
      </c>
      <c r="O207" s="14">
        <f t="shared" si="7"/>
        <v>5</v>
      </c>
      <c r="P207" s="36">
        <f t="array" ref="P207">IF(N207=0,"",SUM(IF(Volunteer=$D207,Arsenic_ppb))/N207)</f>
        <v>16</v>
      </c>
      <c r="Q207" s="36">
        <f t="array" ref="Q207">IF(P207="","",MAX((--(Commune=$C207))*IF(Vol_mean="",0,Vol_mean)))</f>
        <v>28.1</v>
      </c>
      <c r="R207" s="36">
        <f t="array" ref="R207">SUMPRODUCT(--(District=$B207),Commune_max,(--(Commune_tag)))/SUMPRODUCT((--(District=$B207)),Commune_tag)</f>
        <v>45.43015873015873</v>
      </c>
    </row>
    <row r="208" spans="1:18" x14ac:dyDescent="0.55000000000000004">
      <c r="A208" s="43">
        <v>207</v>
      </c>
      <c r="B208" s="43" t="s">
        <v>29</v>
      </c>
      <c r="C208" s="43" t="s">
        <v>34</v>
      </c>
      <c r="D208" s="43" t="s">
        <v>327</v>
      </c>
      <c r="E208" s="43" t="s">
        <v>328</v>
      </c>
      <c r="F208" s="41">
        <v>13</v>
      </c>
      <c r="G208" s="2">
        <f>IF(AND(COUNTA($B208:$F208=5),COUNTIF(B$2:B208,B208)=1),1,0)</f>
        <v>0</v>
      </c>
      <c r="H208" s="2">
        <f>IF(AND(COUNTA($B208:$F208=5),COUNTIF(C$2:C208,C208)=1),1,0)</f>
        <v>0</v>
      </c>
      <c r="I208" s="2">
        <f>IF(AND(COUNTA($B208:$F208=5),COUNTIF(D$2:D208,D208)=1),1,0)</f>
        <v>1</v>
      </c>
      <c r="J208" s="2">
        <f>IF(AND(COUNTA($B208:$F208=5),COUNTIF(E$2:E208,E208)=1),1,0)</f>
        <v>1</v>
      </c>
      <c r="K208" s="2">
        <f>IF(AND(COUNTA($B208:$F208=5),COUNTIF(F$2:F208,F208)=1),1,0)</f>
        <v>0</v>
      </c>
      <c r="L208" s="45" t="str">
        <f t="shared" si="6"/>
        <v>V0029_13</v>
      </c>
      <c r="M208" s="2">
        <f>IF(AND(COUNTA($B208:$F208)=5,COUNTIF(L$2:L208,L208)=1),1,0)</f>
        <v>1</v>
      </c>
      <c r="N208" s="14">
        <f t="array" ref="N208">SUMPRODUCT(--(Volunteer=$D208),--(Volunteer&lt;&gt;""),--(Arsenic_ppb&lt;&gt;""))</f>
        <v>7</v>
      </c>
      <c r="O208" s="14">
        <f t="shared" si="7"/>
        <v>6</v>
      </c>
      <c r="P208" s="36">
        <f t="array" ref="P208">IF(N208=0,"",SUM(IF(Volunteer=$D208,Arsenic_ppb))/N208)</f>
        <v>15.285714285714286</v>
      </c>
      <c r="Q208" s="36">
        <f t="array" ref="Q208">IF(P208="","",MAX((--(Commune=$C208))*IF(Vol_mean="",0,Vol_mean)))</f>
        <v>28.1</v>
      </c>
      <c r="R208" s="36">
        <f t="array" ref="R208">SUMPRODUCT(--(District=$B208),Commune_max,(--(Commune_tag)))/SUMPRODUCT((--(District=$B208)),Commune_tag)</f>
        <v>45.43015873015873</v>
      </c>
    </row>
    <row r="209" spans="1:18" x14ac:dyDescent="0.55000000000000004">
      <c r="A209" s="43">
        <v>208</v>
      </c>
      <c r="B209" s="43" t="s">
        <v>29</v>
      </c>
      <c r="C209" s="43" t="s">
        <v>34</v>
      </c>
      <c r="D209" s="43" t="s">
        <v>327</v>
      </c>
      <c r="E209" s="43" t="s">
        <v>329</v>
      </c>
      <c r="F209" s="41">
        <v>12</v>
      </c>
      <c r="G209" s="2">
        <f>IF(AND(COUNTA($B209:$F209=5),COUNTIF(B$2:B209,B209)=1),1,0)</f>
        <v>0</v>
      </c>
      <c r="H209" s="2">
        <f>IF(AND(COUNTA($B209:$F209=5),COUNTIF(C$2:C209,C209)=1),1,0)</f>
        <v>0</v>
      </c>
      <c r="I209" s="2">
        <f>IF(AND(COUNTA($B209:$F209=5),COUNTIF(D$2:D209,D209)=1),1,0)</f>
        <v>0</v>
      </c>
      <c r="J209" s="2">
        <f>IF(AND(COUNTA($B209:$F209=5),COUNTIF(E$2:E209,E209)=1),1,0)</f>
        <v>1</v>
      </c>
      <c r="K209" s="2">
        <f>IF(AND(COUNTA($B209:$F209=5),COUNTIF(F$2:F209,F209)=1),1,0)</f>
        <v>0</v>
      </c>
      <c r="L209" s="45" t="str">
        <f t="shared" si="6"/>
        <v>V0029_12</v>
      </c>
      <c r="M209" s="2">
        <f>IF(AND(COUNTA($B209:$F209)=5,COUNTIF(L$2:L209,L209)=1),1,0)</f>
        <v>1</v>
      </c>
      <c r="N209" s="14">
        <f t="array" ref="N209">SUMPRODUCT(--(Volunteer=$D209),--(Volunteer&lt;&gt;""),--(Arsenic_ppb&lt;&gt;""))</f>
        <v>7</v>
      </c>
      <c r="O209" s="14">
        <f t="shared" si="7"/>
        <v>6</v>
      </c>
      <c r="P209" s="36">
        <f t="array" ref="P209">IF(N209=0,"",SUM(IF(Volunteer=$D209,Arsenic_ppb))/N209)</f>
        <v>15.285714285714286</v>
      </c>
      <c r="Q209" s="36">
        <f t="array" ref="Q209">IF(P209="","",MAX((--(Commune=$C209))*IF(Vol_mean="",0,Vol_mean)))</f>
        <v>28.1</v>
      </c>
      <c r="R209" s="36">
        <f t="array" ref="R209">SUMPRODUCT(--(District=$B209),Commune_max,(--(Commune_tag)))/SUMPRODUCT((--(District=$B209)),Commune_tag)</f>
        <v>45.43015873015873</v>
      </c>
    </row>
    <row r="210" spans="1:18" x14ac:dyDescent="0.55000000000000004">
      <c r="A210" s="43">
        <v>209</v>
      </c>
      <c r="B210" s="43" t="s">
        <v>29</v>
      </c>
      <c r="C210" s="43" t="s">
        <v>34</v>
      </c>
      <c r="D210" s="43" t="s">
        <v>327</v>
      </c>
      <c r="E210" s="43" t="s">
        <v>330</v>
      </c>
      <c r="F210" s="41">
        <v>18</v>
      </c>
      <c r="G210" s="2">
        <f>IF(AND(COUNTA($B210:$F210=5),COUNTIF(B$2:B210,B210)=1),1,0)</f>
        <v>0</v>
      </c>
      <c r="H210" s="2">
        <f>IF(AND(COUNTA($B210:$F210=5),COUNTIF(C$2:C210,C210)=1),1,0)</f>
        <v>0</v>
      </c>
      <c r="I210" s="2">
        <f>IF(AND(COUNTA($B210:$F210=5),COUNTIF(D$2:D210,D210)=1),1,0)</f>
        <v>0</v>
      </c>
      <c r="J210" s="2">
        <f>IF(AND(COUNTA($B210:$F210=5),COUNTIF(E$2:E210,E210)=1),1,0)</f>
        <v>1</v>
      </c>
      <c r="K210" s="2">
        <f>IF(AND(COUNTA($B210:$F210=5),COUNTIF(F$2:F210,F210)=1),1,0)</f>
        <v>0</v>
      </c>
      <c r="L210" s="45" t="str">
        <f t="shared" si="6"/>
        <v>V0029_18</v>
      </c>
      <c r="M210" s="2">
        <f>IF(AND(COUNTA($B210:$F210)=5,COUNTIF(L$2:L210,L210)=1),1,0)</f>
        <v>1</v>
      </c>
      <c r="N210" s="14">
        <f t="array" ref="N210">SUMPRODUCT(--(Volunteer=$D210),--(Volunteer&lt;&gt;""),--(Arsenic_ppb&lt;&gt;""))</f>
        <v>7</v>
      </c>
      <c r="O210" s="14">
        <f t="shared" si="7"/>
        <v>6</v>
      </c>
      <c r="P210" s="36">
        <f t="array" ref="P210">IF(N210=0,"",SUM(IF(Volunteer=$D210,Arsenic_ppb))/N210)</f>
        <v>15.285714285714286</v>
      </c>
      <c r="Q210" s="36">
        <f t="array" ref="Q210">IF(P210="","",MAX((--(Commune=$C210))*IF(Vol_mean="",0,Vol_mean)))</f>
        <v>28.1</v>
      </c>
      <c r="R210" s="36">
        <f t="array" ref="R210">SUMPRODUCT(--(District=$B210),Commune_max,(--(Commune_tag)))/SUMPRODUCT((--(District=$B210)),Commune_tag)</f>
        <v>45.43015873015873</v>
      </c>
    </row>
    <row r="211" spans="1:18" x14ac:dyDescent="0.55000000000000004">
      <c r="A211" s="43">
        <v>210</v>
      </c>
      <c r="B211" s="43" t="s">
        <v>29</v>
      </c>
      <c r="C211" s="43" t="s">
        <v>34</v>
      </c>
      <c r="D211" s="43" t="s">
        <v>327</v>
      </c>
      <c r="E211" s="43" t="s">
        <v>331</v>
      </c>
      <c r="F211" s="41">
        <v>16</v>
      </c>
      <c r="G211" s="2">
        <f>IF(AND(COUNTA($B211:$F211=5),COUNTIF(B$2:B211,B211)=1),1,0)</f>
        <v>0</v>
      </c>
      <c r="H211" s="2">
        <f>IF(AND(COUNTA($B211:$F211=5),COUNTIF(C$2:C211,C211)=1),1,0)</f>
        <v>0</v>
      </c>
      <c r="I211" s="2">
        <f>IF(AND(COUNTA($B211:$F211=5),COUNTIF(D$2:D211,D211)=1),1,0)</f>
        <v>0</v>
      </c>
      <c r="J211" s="2">
        <f>IF(AND(COUNTA($B211:$F211=5),COUNTIF(E$2:E211,E211)=1),1,0)</f>
        <v>1</v>
      </c>
      <c r="K211" s="2">
        <f>IF(AND(COUNTA($B211:$F211=5),COUNTIF(F$2:F211,F211)=1),1,0)</f>
        <v>0</v>
      </c>
      <c r="L211" s="45" t="str">
        <f t="shared" si="6"/>
        <v>V0029_16</v>
      </c>
      <c r="M211" s="2">
        <f>IF(AND(COUNTA($B211:$F211)=5,COUNTIF(L$2:L211,L211)=1),1,0)</f>
        <v>1</v>
      </c>
      <c r="N211" s="14">
        <f t="array" ref="N211">SUMPRODUCT(--(Volunteer=$D211),--(Volunteer&lt;&gt;""),--(Arsenic_ppb&lt;&gt;""))</f>
        <v>7</v>
      </c>
      <c r="O211" s="14">
        <f t="shared" si="7"/>
        <v>6</v>
      </c>
      <c r="P211" s="36">
        <f t="array" ref="P211">IF(N211=0,"",SUM(IF(Volunteer=$D211,Arsenic_ppb))/N211)</f>
        <v>15.285714285714286</v>
      </c>
      <c r="Q211" s="36">
        <f t="array" ref="Q211">IF(P211="","",MAX((--(Commune=$C211))*IF(Vol_mean="",0,Vol_mean)))</f>
        <v>28.1</v>
      </c>
      <c r="R211" s="36">
        <f t="array" ref="R211">SUMPRODUCT(--(District=$B211),Commune_max,(--(Commune_tag)))/SUMPRODUCT((--(District=$B211)),Commune_tag)</f>
        <v>45.43015873015873</v>
      </c>
    </row>
    <row r="212" spans="1:18" x14ac:dyDescent="0.55000000000000004">
      <c r="A212" s="43">
        <v>211</v>
      </c>
      <c r="B212" s="43" t="s">
        <v>29</v>
      </c>
      <c r="C212" s="43" t="s">
        <v>34</v>
      </c>
      <c r="D212" s="43" t="s">
        <v>327</v>
      </c>
      <c r="E212" s="43" t="s">
        <v>332</v>
      </c>
      <c r="F212" s="41">
        <v>14</v>
      </c>
      <c r="G212" s="2">
        <f>IF(AND(COUNTA($B212:$F212=5),COUNTIF(B$2:B212,B212)=1),1,0)</f>
        <v>0</v>
      </c>
      <c r="H212" s="2">
        <f>IF(AND(COUNTA($B212:$F212=5),COUNTIF(C$2:C212,C212)=1),1,0)</f>
        <v>0</v>
      </c>
      <c r="I212" s="2">
        <f>IF(AND(COUNTA($B212:$F212=5),COUNTIF(D$2:D212,D212)=1),1,0)</f>
        <v>0</v>
      </c>
      <c r="J212" s="2">
        <f>IF(AND(COUNTA($B212:$F212=5),COUNTIF(E$2:E212,E212)=1),1,0)</f>
        <v>1</v>
      </c>
      <c r="K212" s="2">
        <f>IF(AND(COUNTA($B212:$F212=5),COUNTIF(F$2:F212,F212)=1),1,0)</f>
        <v>0</v>
      </c>
      <c r="L212" s="45" t="str">
        <f t="shared" si="6"/>
        <v>V0029_14</v>
      </c>
      <c r="M212" s="2">
        <f>IF(AND(COUNTA($B212:$F212)=5,COUNTIF(L$2:L212,L212)=1),1,0)</f>
        <v>1</v>
      </c>
      <c r="N212" s="14">
        <f t="array" ref="N212">SUMPRODUCT(--(Volunteer=$D212),--(Volunteer&lt;&gt;""),--(Arsenic_ppb&lt;&gt;""))</f>
        <v>7</v>
      </c>
      <c r="O212" s="14">
        <f t="shared" si="7"/>
        <v>6</v>
      </c>
      <c r="P212" s="36">
        <f t="array" ref="P212">IF(N212=0,"",SUM(IF(Volunteer=$D212,Arsenic_ppb))/N212)</f>
        <v>15.285714285714286</v>
      </c>
      <c r="Q212" s="36">
        <f t="array" ref="Q212">IF(P212="","",MAX((--(Commune=$C212))*IF(Vol_mean="",0,Vol_mean)))</f>
        <v>28.1</v>
      </c>
      <c r="R212" s="36">
        <f t="array" ref="R212">SUMPRODUCT(--(District=$B212),Commune_max,(--(Commune_tag)))/SUMPRODUCT((--(District=$B212)),Commune_tag)</f>
        <v>45.43015873015873</v>
      </c>
    </row>
    <row r="213" spans="1:18" x14ac:dyDescent="0.55000000000000004">
      <c r="A213" s="43">
        <v>212</v>
      </c>
      <c r="B213" s="43" t="s">
        <v>29</v>
      </c>
      <c r="C213" s="43" t="s">
        <v>34</v>
      </c>
      <c r="D213" s="43" t="s">
        <v>327</v>
      </c>
      <c r="E213" s="43" t="s">
        <v>333</v>
      </c>
      <c r="F213" s="41">
        <v>17</v>
      </c>
      <c r="G213" s="2">
        <f>IF(AND(COUNTA($B213:$F213=5),COUNTIF(B$2:B213,B213)=1),1,0)</f>
        <v>0</v>
      </c>
      <c r="H213" s="2">
        <f>IF(AND(COUNTA($B213:$F213=5),COUNTIF(C$2:C213,C213)=1),1,0)</f>
        <v>0</v>
      </c>
      <c r="I213" s="2">
        <f>IF(AND(COUNTA($B213:$F213=5),COUNTIF(D$2:D213,D213)=1),1,0)</f>
        <v>0</v>
      </c>
      <c r="J213" s="2">
        <f>IF(AND(COUNTA($B213:$F213=5),COUNTIF(E$2:E213,E213)=1),1,0)</f>
        <v>1</v>
      </c>
      <c r="K213" s="2">
        <f>IF(AND(COUNTA($B213:$F213=5),COUNTIF(F$2:F213,F213)=1),1,0)</f>
        <v>0</v>
      </c>
      <c r="L213" s="45" t="str">
        <f t="shared" si="6"/>
        <v>V0029_17</v>
      </c>
      <c r="M213" s="2">
        <f>IF(AND(COUNTA($B213:$F213)=5,COUNTIF(L$2:L213,L213)=1),1,0)</f>
        <v>1</v>
      </c>
      <c r="N213" s="14">
        <f t="array" ref="N213">SUMPRODUCT(--(Volunteer=$D213),--(Volunteer&lt;&gt;""),--(Arsenic_ppb&lt;&gt;""))</f>
        <v>7</v>
      </c>
      <c r="O213" s="14">
        <f t="shared" si="7"/>
        <v>6</v>
      </c>
      <c r="P213" s="36">
        <f t="array" ref="P213">IF(N213=0,"",SUM(IF(Volunteer=$D213,Arsenic_ppb))/N213)</f>
        <v>15.285714285714286</v>
      </c>
      <c r="Q213" s="36">
        <f t="array" ref="Q213">IF(P213="","",MAX((--(Commune=$C213))*IF(Vol_mean="",0,Vol_mean)))</f>
        <v>28.1</v>
      </c>
      <c r="R213" s="36">
        <f t="array" ref="R213">SUMPRODUCT(--(District=$B213),Commune_max,(--(Commune_tag)))/SUMPRODUCT((--(District=$B213)),Commune_tag)</f>
        <v>45.43015873015873</v>
      </c>
    </row>
    <row r="214" spans="1:18" x14ac:dyDescent="0.55000000000000004">
      <c r="A214" s="43">
        <v>213</v>
      </c>
      <c r="B214" s="43" t="s">
        <v>29</v>
      </c>
      <c r="C214" s="43" t="s">
        <v>34</v>
      </c>
      <c r="D214" s="43" t="s">
        <v>327</v>
      </c>
      <c r="E214" s="43" t="s">
        <v>334</v>
      </c>
      <c r="F214" s="41">
        <v>17</v>
      </c>
      <c r="G214" s="2">
        <f>IF(AND(COUNTA($B214:$F214=5),COUNTIF(B$2:B214,B214)=1),1,0)</f>
        <v>0</v>
      </c>
      <c r="H214" s="2">
        <f>IF(AND(COUNTA($B214:$F214=5),COUNTIF(C$2:C214,C214)=1),1,0)</f>
        <v>0</v>
      </c>
      <c r="I214" s="2">
        <f>IF(AND(COUNTA($B214:$F214=5),COUNTIF(D$2:D214,D214)=1),1,0)</f>
        <v>0</v>
      </c>
      <c r="J214" s="2">
        <f>IF(AND(COUNTA($B214:$F214=5),COUNTIF(E$2:E214,E214)=1),1,0)</f>
        <v>1</v>
      </c>
      <c r="K214" s="2">
        <f>IF(AND(COUNTA($B214:$F214=5),COUNTIF(F$2:F214,F214)=1),1,0)</f>
        <v>0</v>
      </c>
      <c r="L214" s="45" t="str">
        <f t="shared" si="6"/>
        <v>V0029_17</v>
      </c>
      <c r="M214" s="2">
        <f>IF(AND(COUNTA($B214:$F214)=5,COUNTIF(L$2:L214,L214)=1),1,0)</f>
        <v>0</v>
      </c>
      <c r="N214" s="14">
        <f t="array" ref="N214">SUMPRODUCT(--(Volunteer=$D214),--(Volunteer&lt;&gt;""),--(Arsenic_ppb&lt;&gt;""))</f>
        <v>7</v>
      </c>
      <c r="O214" s="14">
        <f t="shared" si="7"/>
        <v>6</v>
      </c>
      <c r="P214" s="36">
        <f t="array" ref="P214">IF(N214=0,"",SUM(IF(Volunteer=$D214,Arsenic_ppb))/N214)</f>
        <v>15.285714285714286</v>
      </c>
      <c r="Q214" s="36">
        <f t="array" ref="Q214">IF(P214="","",MAX((--(Commune=$C214))*IF(Vol_mean="",0,Vol_mean)))</f>
        <v>28.1</v>
      </c>
      <c r="R214" s="36">
        <f t="array" ref="R214">SUMPRODUCT(--(District=$B214),Commune_max,(--(Commune_tag)))/SUMPRODUCT((--(District=$B214)),Commune_tag)</f>
        <v>45.43015873015873</v>
      </c>
    </row>
    <row r="215" spans="1:18" x14ac:dyDescent="0.55000000000000004">
      <c r="A215" s="43">
        <v>214</v>
      </c>
      <c r="B215" s="43" t="s">
        <v>29</v>
      </c>
      <c r="C215" s="43" t="s">
        <v>34</v>
      </c>
      <c r="D215" s="43" t="s">
        <v>335</v>
      </c>
      <c r="E215" s="43" t="s">
        <v>336</v>
      </c>
      <c r="F215" s="41">
        <v>28</v>
      </c>
      <c r="G215" s="2">
        <f>IF(AND(COUNTA($B215:$F215=5),COUNTIF(B$2:B215,B215)=1),1,0)</f>
        <v>0</v>
      </c>
      <c r="H215" s="2">
        <f>IF(AND(COUNTA($B215:$F215=5),COUNTIF(C$2:C215,C215)=1),1,0)</f>
        <v>0</v>
      </c>
      <c r="I215" s="2">
        <f>IF(AND(COUNTA($B215:$F215=5),COUNTIF(D$2:D215,D215)=1),1,0)</f>
        <v>1</v>
      </c>
      <c r="J215" s="2">
        <f>IF(AND(COUNTA($B215:$F215=5),COUNTIF(E$2:E215,E215)=1),1,0)</f>
        <v>1</v>
      </c>
      <c r="K215" s="2">
        <f>IF(AND(COUNTA($B215:$F215=5),COUNTIF(F$2:F215,F215)=1),1,0)</f>
        <v>0</v>
      </c>
      <c r="L215" s="45" t="str">
        <f t="shared" si="6"/>
        <v>V0030_28</v>
      </c>
      <c r="M215" s="2">
        <f>IF(AND(COUNTA($B215:$F215)=5,COUNTIF(L$2:L215,L215)=1),1,0)</f>
        <v>1</v>
      </c>
      <c r="N215" s="14">
        <f t="array" ref="N215">SUMPRODUCT(--(Volunteer=$D215),--(Volunteer&lt;&gt;""),--(Arsenic_ppb&lt;&gt;""))</f>
        <v>10</v>
      </c>
      <c r="O215" s="14">
        <f t="shared" si="7"/>
        <v>6</v>
      </c>
      <c r="P215" s="36">
        <f t="array" ref="P215">IF(N215=0,"",SUM(IF(Volunteer=$D215,Arsenic_ppb))/N215)</f>
        <v>28.1</v>
      </c>
      <c r="Q215" s="36">
        <f t="array" ref="Q215">IF(P215="","",MAX((--(Commune=$C215))*IF(Vol_mean="",0,Vol_mean)))</f>
        <v>28.1</v>
      </c>
      <c r="R215" s="36">
        <f t="array" ref="R215">SUMPRODUCT(--(District=$B215),Commune_max,(--(Commune_tag)))/SUMPRODUCT((--(District=$B215)),Commune_tag)</f>
        <v>45.43015873015873</v>
      </c>
    </row>
    <row r="216" spans="1:18" x14ac:dyDescent="0.55000000000000004">
      <c r="A216" s="43">
        <v>215</v>
      </c>
      <c r="B216" s="43" t="s">
        <v>29</v>
      </c>
      <c r="C216" s="43" t="s">
        <v>34</v>
      </c>
      <c r="D216" s="43" t="s">
        <v>335</v>
      </c>
      <c r="E216" s="43" t="s">
        <v>337</v>
      </c>
      <c r="F216" s="41">
        <v>29</v>
      </c>
      <c r="G216" s="2">
        <f>IF(AND(COUNTA($B216:$F216=5),COUNTIF(B$2:B216,B216)=1),1,0)</f>
        <v>0</v>
      </c>
      <c r="H216" s="2">
        <f>IF(AND(COUNTA($B216:$F216=5),COUNTIF(C$2:C216,C216)=1),1,0)</f>
        <v>0</v>
      </c>
      <c r="I216" s="2">
        <f>IF(AND(COUNTA($B216:$F216=5),COUNTIF(D$2:D216,D216)=1),1,0)</f>
        <v>0</v>
      </c>
      <c r="J216" s="2">
        <f>IF(AND(COUNTA($B216:$F216=5),COUNTIF(E$2:E216,E216)=1),1,0)</f>
        <v>1</v>
      </c>
      <c r="K216" s="2">
        <f>IF(AND(COUNTA($B216:$F216=5),COUNTIF(F$2:F216,F216)=1),1,0)</f>
        <v>0</v>
      </c>
      <c r="L216" s="45" t="str">
        <f t="shared" si="6"/>
        <v>V0030_29</v>
      </c>
      <c r="M216" s="2">
        <f>IF(AND(COUNTA($B216:$F216)=5,COUNTIF(L$2:L216,L216)=1),1,0)</f>
        <v>1</v>
      </c>
      <c r="N216" s="14">
        <f t="array" ref="N216">SUMPRODUCT(--(Volunteer=$D216),--(Volunteer&lt;&gt;""),--(Arsenic_ppb&lt;&gt;""))</f>
        <v>10</v>
      </c>
      <c r="O216" s="14">
        <f t="shared" si="7"/>
        <v>6</v>
      </c>
      <c r="P216" s="36">
        <f t="array" ref="P216">IF(N216=0,"",SUM(IF(Volunteer=$D216,Arsenic_ppb))/N216)</f>
        <v>28.1</v>
      </c>
      <c r="Q216" s="36">
        <f t="array" ref="Q216">IF(P216="","",MAX((--(Commune=$C216))*IF(Vol_mean="",0,Vol_mean)))</f>
        <v>28.1</v>
      </c>
      <c r="R216" s="36">
        <f t="array" ref="R216">SUMPRODUCT(--(District=$B216),Commune_max,(--(Commune_tag)))/SUMPRODUCT((--(District=$B216)),Commune_tag)</f>
        <v>45.43015873015873</v>
      </c>
    </row>
    <row r="217" spans="1:18" x14ac:dyDescent="0.55000000000000004">
      <c r="A217" s="43">
        <v>216</v>
      </c>
      <c r="B217" s="43" t="s">
        <v>29</v>
      </c>
      <c r="C217" s="43" t="s">
        <v>34</v>
      </c>
      <c r="D217" s="43" t="s">
        <v>335</v>
      </c>
      <c r="E217" s="43" t="s">
        <v>338</v>
      </c>
      <c r="F217" s="41">
        <v>27</v>
      </c>
      <c r="G217" s="2">
        <f>IF(AND(COUNTA($B217:$F217=5),COUNTIF(B$2:B217,B217)=1),1,0)</f>
        <v>0</v>
      </c>
      <c r="H217" s="2">
        <f>IF(AND(COUNTA($B217:$F217=5),COUNTIF(C$2:C217,C217)=1),1,0)</f>
        <v>0</v>
      </c>
      <c r="I217" s="2">
        <f>IF(AND(COUNTA($B217:$F217=5),COUNTIF(D$2:D217,D217)=1),1,0)</f>
        <v>0</v>
      </c>
      <c r="J217" s="2">
        <f>IF(AND(COUNTA($B217:$F217=5),COUNTIF(E$2:E217,E217)=1),1,0)</f>
        <v>1</v>
      </c>
      <c r="K217" s="2">
        <f>IF(AND(COUNTA($B217:$F217=5),COUNTIF(F$2:F217,F217)=1),1,0)</f>
        <v>0</v>
      </c>
      <c r="L217" s="45" t="str">
        <f t="shared" si="6"/>
        <v>V0030_27</v>
      </c>
      <c r="M217" s="2">
        <f>IF(AND(COUNTA($B217:$F217)=5,COUNTIF(L$2:L217,L217)=1),1,0)</f>
        <v>1</v>
      </c>
      <c r="N217" s="14">
        <f t="array" ref="N217">SUMPRODUCT(--(Volunteer=$D217),--(Volunteer&lt;&gt;""),--(Arsenic_ppb&lt;&gt;""))</f>
        <v>10</v>
      </c>
      <c r="O217" s="14">
        <f t="shared" si="7"/>
        <v>6</v>
      </c>
      <c r="P217" s="36">
        <f t="array" ref="P217">IF(N217=0,"",SUM(IF(Volunteer=$D217,Arsenic_ppb))/N217)</f>
        <v>28.1</v>
      </c>
      <c r="Q217" s="36">
        <f t="array" ref="Q217">IF(P217="","",MAX((--(Commune=$C217))*IF(Vol_mean="",0,Vol_mean)))</f>
        <v>28.1</v>
      </c>
      <c r="R217" s="36">
        <f t="array" ref="R217">SUMPRODUCT(--(District=$B217),Commune_max,(--(Commune_tag)))/SUMPRODUCT((--(District=$B217)),Commune_tag)</f>
        <v>45.43015873015873</v>
      </c>
    </row>
    <row r="218" spans="1:18" x14ac:dyDescent="0.55000000000000004">
      <c r="A218" s="43">
        <v>217</v>
      </c>
      <c r="B218" s="43" t="s">
        <v>29</v>
      </c>
      <c r="C218" s="43" t="s">
        <v>34</v>
      </c>
      <c r="D218" s="43" t="s">
        <v>335</v>
      </c>
      <c r="E218" s="43" t="s">
        <v>339</v>
      </c>
      <c r="F218" s="41">
        <v>27</v>
      </c>
      <c r="G218" s="2">
        <f>IF(AND(COUNTA($B218:$F218=5),COUNTIF(B$2:B218,B218)=1),1,0)</f>
        <v>0</v>
      </c>
      <c r="H218" s="2">
        <f>IF(AND(COUNTA($B218:$F218=5),COUNTIF(C$2:C218,C218)=1),1,0)</f>
        <v>0</v>
      </c>
      <c r="I218" s="2">
        <f>IF(AND(COUNTA($B218:$F218=5),COUNTIF(D$2:D218,D218)=1),1,0)</f>
        <v>0</v>
      </c>
      <c r="J218" s="2">
        <f>IF(AND(COUNTA($B218:$F218=5),COUNTIF(E$2:E218,E218)=1),1,0)</f>
        <v>1</v>
      </c>
      <c r="K218" s="2">
        <f>IF(AND(COUNTA($B218:$F218=5),COUNTIF(F$2:F218,F218)=1),1,0)</f>
        <v>0</v>
      </c>
      <c r="L218" s="45" t="str">
        <f t="shared" si="6"/>
        <v>V0030_27</v>
      </c>
      <c r="M218" s="2">
        <f>IF(AND(COUNTA($B218:$F218)=5,COUNTIF(L$2:L218,L218)=1),1,0)</f>
        <v>0</v>
      </c>
      <c r="N218" s="14">
        <f t="array" ref="N218">SUMPRODUCT(--(Volunteer=$D218),--(Volunteer&lt;&gt;""),--(Arsenic_ppb&lt;&gt;""))</f>
        <v>10</v>
      </c>
      <c r="O218" s="14">
        <f t="shared" si="7"/>
        <v>6</v>
      </c>
      <c r="P218" s="36">
        <f t="array" ref="P218">IF(N218=0,"",SUM(IF(Volunteer=$D218,Arsenic_ppb))/N218)</f>
        <v>28.1</v>
      </c>
      <c r="Q218" s="36">
        <f t="array" ref="Q218">IF(P218="","",MAX((--(Commune=$C218))*IF(Vol_mean="",0,Vol_mean)))</f>
        <v>28.1</v>
      </c>
      <c r="R218" s="36">
        <f t="array" ref="R218">SUMPRODUCT(--(District=$B218),Commune_max,(--(Commune_tag)))/SUMPRODUCT((--(District=$B218)),Commune_tag)</f>
        <v>45.43015873015873</v>
      </c>
    </row>
    <row r="219" spans="1:18" x14ac:dyDescent="0.55000000000000004">
      <c r="A219" s="43">
        <v>218</v>
      </c>
      <c r="B219" s="43" t="s">
        <v>29</v>
      </c>
      <c r="C219" s="43" t="s">
        <v>34</v>
      </c>
      <c r="D219" s="43" t="s">
        <v>335</v>
      </c>
      <c r="E219" s="43" t="s">
        <v>340</v>
      </c>
      <c r="F219" s="41">
        <v>29</v>
      </c>
      <c r="G219" s="2">
        <f>IF(AND(COUNTA($B219:$F219=5),COUNTIF(B$2:B219,B219)=1),1,0)</f>
        <v>0</v>
      </c>
      <c r="H219" s="2">
        <f>IF(AND(COUNTA($B219:$F219=5),COUNTIF(C$2:C219,C219)=1),1,0)</f>
        <v>0</v>
      </c>
      <c r="I219" s="2">
        <f>IF(AND(COUNTA($B219:$F219=5),COUNTIF(D$2:D219,D219)=1),1,0)</f>
        <v>0</v>
      </c>
      <c r="J219" s="2">
        <f>IF(AND(COUNTA($B219:$F219=5),COUNTIF(E$2:E219,E219)=1),1,0)</f>
        <v>1</v>
      </c>
      <c r="K219" s="2">
        <f>IF(AND(COUNTA($B219:$F219=5),COUNTIF(F$2:F219,F219)=1),1,0)</f>
        <v>0</v>
      </c>
      <c r="L219" s="45" t="str">
        <f t="shared" si="6"/>
        <v>V0030_29</v>
      </c>
      <c r="M219" s="2">
        <f>IF(AND(COUNTA($B219:$F219)=5,COUNTIF(L$2:L219,L219)=1),1,0)</f>
        <v>0</v>
      </c>
      <c r="N219" s="14">
        <f t="array" ref="N219">SUMPRODUCT(--(Volunteer=$D219),--(Volunteer&lt;&gt;""),--(Arsenic_ppb&lt;&gt;""))</f>
        <v>10</v>
      </c>
      <c r="O219" s="14">
        <f t="shared" si="7"/>
        <v>6</v>
      </c>
      <c r="P219" s="36">
        <f t="array" ref="P219">IF(N219=0,"",SUM(IF(Volunteer=$D219,Arsenic_ppb))/N219)</f>
        <v>28.1</v>
      </c>
      <c r="Q219" s="36">
        <f t="array" ref="Q219">IF(P219="","",MAX((--(Commune=$C219))*IF(Vol_mean="",0,Vol_mean)))</f>
        <v>28.1</v>
      </c>
      <c r="R219" s="36">
        <f t="array" ref="R219">SUMPRODUCT(--(District=$B219),Commune_max,(--(Commune_tag)))/SUMPRODUCT((--(District=$B219)),Commune_tag)</f>
        <v>45.43015873015873</v>
      </c>
    </row>
    <row r="220" spans="1:18" x14ac:dyDescent="0.55000000000000004">
      <c r="A220" s="43">
        <v>219</v>
      </c>
      <c r="B220" s="43" t="s">
        <v>29</v>
      </c>
      <c r="C220" s="43" t="s">
        <v>34</v>
      </c>
      <c r="D220" s="43" t="s">
        <v>335</v>
      </c>
      <c r="E220" s="43" t="s">
        <v>341</v>
      </c>
      <c r="F220" s="41">
        <v>25</v>
      </c>
      <c r="G220" s="2">
        <f>IF(AND(COUNTA($B220:$F220=5),COUNTIF(B$2:B220,B220)=1),1,0)</f>
        <v>0</v>
      </c>
      <c r="H220" s="2">
        <f>IF(AND(COUNTA($B220:$F220=5),COUNTIF(C$2:C220,C220)=1),1,0)</f>
        <v>0</v>
      </c>
      <c r="I220" s="2">
        <f>IF(AND(COUNTA($B220:$F220=5),COUNTIF(D$2:D220,D220)=1),1,0)</f>
        <v>0</v>
      </c>
      <c r="J220" s="2">
        <f>IF(AND(COUNTA($B220:$F220=5),COUNTIF(E$2:E220,E220)=1),1,0)</f>
        <v>1</v>
      </c>
      <c r="K220" s="2">
        <f>IF(AND(COUNTA($B220:$F220=5),COUNTIF(F$2:F220,F220)=1),1,0)</f>
        <v>1</v>
      </c>
      <c r="L220" s="45" t="str">
        <f t="shared" si="6"/>
        <v>V0030_25</v>
      </c>
      <c r="M220" s="2">
        <f>IF(AND(COUNTA($B220:$F220)=5,COUNTIF(L$2:L220,L220)=1),1,0)</f>
        <v>1</v>
      </c>
      <c r="N220" s="14">
        <f t="array" ref="N220">SUMPRODUCT(--(Volunteer=$D220),--(Volunteer&lt;&gt;""),--(Arsenic_ppb&lt;&gt;""))</f>
        <v>10</v>
      </c>
      <c r="O220" s="14">
        <f t="shared" si="7"/>
        <v>6</v>
      </c>
      <c r="P220" s="36">
        <f t="array" ref="P220">IF(N220=0,"",SUM(IF(Volunteer=$D220,Arsenic_ppb))/N220)</f>
        <v>28.1</v>
      </c>
      <c r="Q220" s="36">
        <f t="array" ref="Q220">IF(P220="","",MAX((--(Commune=$C220))*IF(Vol_mean="",0,Vol_mean)))</f>
        <v>28.1</v>
      </c>
      <c r="R220" s="36">
        <f t="array" ref="R220">SUMPRODUCT(--(District=$B220),Commune_max,(--(Commune_tag)))/SUMPRODUCT((--(District=$B220)),Commune_tag)</f>
        <v>45.43015873015873</v>
      </c>
    </row>
    <row r="221" spans="1:18" x14ac:dyDescent="0.55000000000000004">
      <c r="A221" s="43">
        <v>220</v>
      </c>
      <c r="B221" s="43" t="s">
        <v>29</v>
      </c>
      <c r="C221" s="43" t="s">
        <v>34</v>
      </c>
      <c r="D221" s="43" t="s">
        <v>335</v>
      </c>
      <c r="E221" s="43" t="s">
        <v>342</v>
      </c>
      <c r="F221" s="41">
        <v>27</v>
      </c>
      <c r="G221" s="2">
        <f>IF(AND(COUNTA($B221:$F221=5),COUNTIF(B$2:B221,B221)=1),1,0)</f>
        <v>0</v>
      </c>
      <c r="H221" s="2">
        <f>IF(AND(COUNTA($B221:$F221=5),COUNTIF(C$2:C221,C221)=1),1,0)</f>
        <v>0</v>
      </c>
      <c r="I221" s="2">
        <f>IF(AND(COUNTA($B221:$F221=5),COUNTIF(D$2:D221,D221)=1),1,0)</f>
        <v>0</v>
      </c>
      <c r="J221" s="2">
        <f>IF(AND(COUNTA($B221:$F221=5),COUNTIF(E$2:E221,E221)=1),1,0)</f>
        <v>1</v>
      </c>
      <c r="K221" s="2">
        <f>IF(AND(COUNTA($B221:$F221=5),COUNTIF(F$2:F221,F221)=1),1,0)</f>
        <v>0</v>
      </c>
      <c r="L221" s="45" t="str">
        <f t="shared" si="6"/>
        <v>V0030_27</v>
      </c>
      <c r="M221" s="2">
        <f>IF(AND(COUNTA($B221:$F221)=5,COUNTIF(L$2:L221,L221)=1),1,0)</f>
        <v>0</v>
      </c>
      <c r="N221" s="14">
        <f t="array" ref="N221">SUMPRODUCT(--(Volunteer=$D221),--(Volunteer&lt;&gt;""),--(Arsenic_ppb&lt;&gt;""))</f>
        <v>10</v>
      </c>
      <c r="O221" s="14">
        <f t="shared" si="7"/>
        <v>6</v>
      </c>
      <c r="P221" s="36">
        <f t="array" ref="P221">IF(N221=0,"",SUM(IF(Volunteer=$D221,Arsenic_ppb))/N221)</f>
        <v>28.1</v>
      </c>
      <c r="Q221" s="36">
        <f t="array" ref="Q221">IF(P221="","",MAX((--(Commune=$C221))*IF(Vol_mean="",0,Vol_mean)))</f>
        <v>28.1</v>
      </c>
      <c r="R221" s="36">
        <f t="array" ref="R221">SUMPRODUCT(--(District=$B221),Commune_max,(--(Commune_tag)))/SUMPRODUCT((--(District=$B221)),Commune_tag)</f>
        <v>45.43015873015873</v>
      </c>
    </row>
    <row r="222" spans="1:18" x14ac:dyDescent="0.55000000000000004">
      <c r="A222" s="43">
        <v>221</v>
      </c>
      <c r="B222" s="43" t="s">
        <v>29</v>
      </c>
      <c r="C222" s="43" t="s">
        <v>34</v>
      </c>
      <c r="D222" s="43" t="s">
        <v>335</v>
      </c>
      <c r="E222" s="43" t="s">
        <v>343</v>
      </c>
      <c r="F222" s="41">
        <v>26</v>
      </c>
      <c r="G222" s="2">
        <f>IF(AND(COUNTA($B222:$F222=5),COUNTIF(B$2:B222,B222)=1),1,0)</f>
        <v>0</v>
      </c>
      <c r="H222" s="2">
        <f>IF(AND(COUNTA($B222:$F222=5),COUNTIF(C$2:C222,C222)=1),1,0)</f>
        <v>0</v>
      </c>
      <c r="I222" s="2">
        <f>IF(AND(COUNTA($B222:$F222=5),COUNTIF(D$2:D222,D222)=1),1,0)</f>
        <v>0</v>
      </c>
      <c r="J222" s="2">
        <f>IF(AND(COUNTA($B222:$F222=5),COUNTIF(E$2:E222,E222)=1),1,0)</f>
        <v>1</v>
      </c>
      <c r="K222" s="2">
        <f>IF(AND(COUNTA($B222:$F222=5),COUNTIF(F$2:F222,F222)=1),1,0)</f>
        <v>1</v>
      </c>
      <c r="L222" s="45" t="str">
        <f t="shared" si="6"/>
        <v>V0030_26</v>
      </c>
      <c r="M222" s="2">
        <f>IF(AND(COUNTA($B222:$F222)=5,COUNTIF(L$2:L222,L222)=1),1,0)</f>
        <v>1</v>
      </c>
      <c r="N222" s="14">
        <f t="array" ref="N222">SUMPRODUCT(--(Volunteer=$D222),--(Volunteer&lt;&gt;""),--(Arsenic_ppb&lt;&gt;""))</f>
        <v>10</v>
      </c>
      <c r="O222" s="14">
        <f t="shared" si="7"/>
        <v>6</v>
      </c>
      <c r="P222" s="36">
        <f t="array" ref="P222">IF(N222=0,"",SUM(IF(Volunteer=$D222,Arsenic_ppb))/N222)</f>
        <v>28.1</v>
      </c>
      <c r="Q222" s="36">
        <f t="array" ref="Q222">IF(P222="","",MAX((--(Commune=$C222))*IF(Vol_mean="",0,Vol_mean)))</f>
        <v>28.1</v>
      </c>
      <c r="R222" s="36">
        <f t="array" ref="R222">SUMPRODUCT(--(District=$B222),Commune_max,(--(Commune_tag)))/SUMPRODUCT((--(District=$B222)),Commune_tag)</f>
        <v>45.43015873015873</v>
      </c>
    </row>
    <row r="223" spans="1:18" x14ac:dyDescent="0.55000000000000004">
      <c r="A223" s="43">
        <v>222</v>
      </c>
      <c r="B223" s="43" t="s">
        <v>29</v>
      </c>
      <c r="C223" s="43" t="s">
        <v>34</v>
      </c>
      <c r="D223" s="43" t="s">
        <v>335</v>
      </c>
      <c r="E223" s="43" t="s">
        <v>344</v>
      </c>
      <c r="F223" s="41">
        <v>28</v>
      </c>
      <c r="G223" s="2">
        <f>IF(AND(COUNTA($B223:$F223=5),COUNTIF(B$2:B223,B223)=1),1,0)</f>
        <v>0</v>
      </c>
      <c r="H223" s="2">
        <f>IF(AND(COUNTA($B223:$F223=5),COUNTIF(C$2:C223,C223)=1),1,0)</f>
        <v>0</v>
      </c>
      <c r="I223" s="2">
        <f>IF(AND(COUNTA($B223:$F223=5),COUNTIF(D$2:D223,D223)=1),1,0)</f>
        <v>0</v>
      </c>
      <c r="J223" s="2">
        <f>IF(AND(COUNTA($B223:$F223=5),COUNTIF(E$2:E223,E223)=1),1,0)</f>
        <v>1</v>
      </c>
      <c r="K223" s="2">
        <f>IF(AND(COUNTA($B223:$F223=5),COUNTIF(F$2:F223,F223)=1),1,0)</f>
        <v>0</v>
      </c>
      <c r="L223" s="45" t="str">
        <f t="shared" si="6"/>
        <v>V0030_28</v>
      </c>
      <c r="M223" s="2">
        <f>IF(AND(COUNTA($B223:$F223)=5,COUNTIF(L$2:L223,L223)=1),1,0)</f>
        <v>0</v>
      </c>
      <c r="N223" s="14">
        <f t="array" ref="N223">SUMPRODUCT(--(Volunteer=$D223),--(Volunteer&lt;&gt;""),--(Arsenic_ppb&lt;&gt;""))</f>
        <v>10</v>
      </c>
      <c r="O223" s="14">
        <f t="shared" si="7"/>
        <v>6</v>
      </c>
      <c r="P223" s="36">
        <f t="array" ref="P223">IF(N223=0,"",SUM(IF(Volunteer=$D223,Arsenic_ppb))/N223)</f>
        <v>28.1</v>
      </c>
      <c r="Q223" s="36">
        <f t="array" ref="Q223">IF(P223="","",MAX((--(Commune=$C223))*IF(Vol_mean="",0,Vol_mean)))</f>
        <v>28.1</v>
      </c>
      <c r="R223" s="36">
        <f t="array" ref="R223">SUMPRODUCT(--(District=$B223),Commune_max,(--(Commune_tag)))/SUMPRODUCT((--(District=$B223)),Commune_tag)</f>
        <v>45.43015873015873</v>
      </c>
    </row>
    <row r="224" spans="1:18" x14ac:dyDescent="0.55000000000000004">
      <c r="A224" s="43">
        <v>223</v>
      </c>
      <c r="B224" s="43" t="s">
        <v>29</v>
      </c>
      <c r="C224" s="43" t="s">
        <v>34</v>
      </c>
      <c r="D224" s="43" t="s">
        <v>335</v>
      </c>
      <c r="E224" s="43" t="s">
        <v>345</v>
      </c>
      <c r="F224" s="41">
        <v>35</v>
      </c>
      <c r="G224" s="2">
        <f>IF(AND(COUNTA($B224:$F224=5),COUNTIF(B$2:B224,B224)=1),1,0)</f>
        <v>0</v>
      </c>
      <c r="H224" s="2">
        <f>IF(AND(COUNTA($B224:$F224=5),COUNTIF(C$2:C224,C224)=1),1,0)</f>
        <v>0</v>
      </c>
      <c r="I224" s="2">
        <f>IF(AND(COUNTA($B224:$F224=5),COUNTIF(D$2:D224,D224)=1),1,0)</f>
        <v>0</v>
      </c>
      <c r="J224" s="2">
        <f>IF(AND(COUNTA($B224:$F224=5),COUNTIF(E$2:E224,E224)=1),1,0)</f>
        <v>1</v>
      </c>
      <c r="K224" s="2">
        <f>IF(AND(COUNTA($B224:$F224=5),COUNTIF(F$2:F224,F224)=1),1,0)</f>
        <v>0</v>
      </c>
      <c r="L224" s="45" t="str">
        <f t="shared" si="6"/>
        <v>V0030_35</v>
      </c>
      <c r="M224" s="2">
        <f>IF(AND(COUNTA($B224:$F224)=5,COUNTIF(L$2:L224,L224)=1),1,0)</f>
        <v>1</v>
      </c>
      <c r="N224" s="14">
        <f t="array" ref="N224">SUMPRODUCT(--(Volunteer=$D224),--(Volunteer&lt;&gt;""),--(Arsenic_ppb&lt;&gt;""))</f>
        <v>10</v>
      </c>
      <c r="O224" s="14">
        <f t="shared" si="7"/>
        <v>6</v>
      </c>
      <c r="P224" s="36">
        <f t="array" ref="P224">IF(N224=0,"",SUM(IF(Volunteer=$D224,Arsenic_ppb))/N224)</f>
        <v>28.1</v>
      </c>
      <c r="Q224" s="36">
        <f t="array" ref="Q224">IF(P224="","",MAX((--(Commune=$C224))*IF(Vol_mean="",0,Vol_mean)))</f>
        <v>28.1</v>
      </c>
      <c r="R224" s="36">
        <f t="array" ref="R224">SUMPRODUCT(--(District=$B224),Commune_max,(--(Commune_tag)))/SUMPRODUCT((--(District=$B224)),Commune_tag)</f>
        <v>45.43015873015873</v>
      </c>
    </row>
    <row r="225" spans="1:18" x14ac:dyDescent="0.55000000000000004">
      <c r="A225" s="43">
        <v>224</v>
      </c>
      <c r="B225" s="43" t="s">
        <v>28</v>
      </c>
      <c r="C225" s="43" t="s">
        <v>35</v>
      </c>
      <c r="D225" s="43" t="s">
        <v>346</v>
      </c>
      <c r="E225" s="43" t="s">
        <v>347</v>
      </c>
      <c r="F225" s="41">
        <v>52</v>
      </c>
      <c r="G225" s="2">
        <f>IF(AND(COUNTA($B225:$F225=5),COUNTIF(B$2:B225,B225)=1),1,0)</f>
        <v>1</v>
      </c>
      <c r="H225" s="2">
        <f>IF(AND(COUNTA($B225:$F225=5),COUNTIF(C$2:C225,C225)=1),1,0)</f>
        <v>1</v>
      </c>
      <c r="I225" s="2">
        <f>IF(AND(COUNTA($B225:$F225=5),COUNTIF(D$2:D225,D225)=1),1,0)</f>
        <v>1</v>
      </c>
      <c r="J225" s="2">
        <f>IF(AND(COUNTA($B225:$F225=5),COUNTIF(E$2:E225,E225)=1),1,0)</f>
        <v>1</v>
      </c>
      <c r="K225" s="2">
        <f>IF(AND(COUNTA($B225:$F225=5),COUNTIF(F$2:F225,F225)=1),1,0)</f>
        <v>0</v>
      </c>
      <c r="L225" s="45" t="str">
        <f t="shared" si="6"/>
        <v>V0031_52</v>
      </c>
      <c r="M225" s="2">
        <f>IF(AND(COUNTA($B225:$F225)=5,COUNTIF(L$2:L225,L225)=1),1,0)</f>
        <v>1</v>
      </c>
      <c r="N225" s="14">
        <f t="array" ref="N225">SUMPRODUCT(--(Volunteer=$D225),--(Volunteer&lt;&gt;""),--(Arsenic_ppb&lt;&gt;""))</f>
        <v>7</v>
      </c>
      <c r="O225" s="14">
        <f t="shared" si="7"/>
        <v>6</v>
      </c>
      <c r="P225" s="36">
        <f t="array" ref="P225">IF(N225=0,"",SUM(IF(Volunteer=$D225,Arsenic_ppb))/N225)</f>
        <v>52.571428571428569</v>
      </c>
      <c r="Q225" s="36">
        <f t="array" ref="Q225">IF(P225="","",MAX((--(Commune=$C225))*IF(Vol_mean="",0,Vol_mean)))</f>
        <v>52.571428571428569</v>
      </c>
      <c r="R225" s="36">
        <f t="array" ref="R225">SUMPRODUCT(--(District=$B225),Commune_max,(--(Commune_tag)))/SUMPRODUCT((--(District=$B225)),Commune_tag)</f>
        <v>27.157142857142855</v>
      </c>
    </row>
    <row r="226" spans="1:18" x14ac:dyDescent="0.55000000000000004">
      <c r="A226" s="43">
        <v>225</v>
      </c>
      <c r="B226" s="43" t="s">
        <v>28</v>
      </c>
      <c r="C226" s="43" t="s">
        <v>35</v>
      </c>
      <c r="D226" s="43" t="s">
        <v>346</v>
      </c>
      <c r="E226" s="43" t="s">
        <v>348</v>
      </c>
      <c r="F226" s="41">
        <v>62</v>
      </c>
      <c r="G226" s="2">
        <f>IF(AND(COUNTA($B226:$F226=5),COUNTIF(B$2:B226,B226)=1),1,0)</f>
        <v>0</v>
      </c>
      <c r="H226" s="2">
        <f>IF(AND(COUNTA($B226:$F226=5),COUNTIF(C$2:C226,C226)=1),1,0)</f>
        <v>0</v>
      </c>
      <c r="I226" s="2">
        <f>IF(AND(COUNTA($B226:$F226=5),COUNTIF(D$2:D226,D226)=1),1,0)</f>
        <v>0</v>
      </c>
      <c r="J226" s="2">
        <f>IF(AND(COUNTA($B226:$F226=5),COUNTIF(E$2:E226,E226)=1),1,0)</f>
        <v>1</v>
      </c>
      <c r="K226" s="2">
        <f>IF(AND(COUNTA($B226:$F226=5),COUNTIF(F$2:F226,F226)=1),1,0)</f>
        <v>0</v>
      </c>
      <c r="L226" s="45" t="str">
        <f t="shared" si="6"/>
        <v>V0031_62</v>
      </c>
      <c r="M226" s="2">
        <f>IF(AND(COUNTA($B226:$F226)=5,COUNTIF(L$2:L226,L226)=1),1,0)</f>
        <v>1</v>
      </c>
      <c r="N226" s="14">
        <f t="array" ref="N226">SUMPRODUCT(--(Volunteer=$D226),--(Volunteer&lt;&gt;""),--(Arsenic_ppb&lt;&gt;""))</f>
        <v>7</v>
      </c>
      <c r="O226" s="14">
        <f t="shared" si="7"/>
        <v>6</v>
      </c>
      <c r="P226" s="36">
        <f t="array" ref="P226">IF(N226=0,"",SUM(IF(Volunteer=$D226,Arsenic_ppb))/N226)</f>
        <v>52.571428571428569</v>
      </c>
      <c r="Q226" s="36">
        <f t="array" ref="Q226">IF(P226="","",MAX((--(Commune=$C226))*IF(Vol_mean="",0,Vol_mean)))</f>
        <v>52.571428571428569</v>
      </c>
      <c r="R226" s="36">
        <f t="array" ref="R226">SUMPRODUCT(--(District=$B226),Commune_max,(--(Commune_tag)))/SUMPRODUCT((--(District=$B226)),Commune_tag)</f>
        <v>27.157142857142855</v>
      </c>
    </row>
    <row r="227" spans="1:18" x14ac:dyDescent="0.55000000000000004">
      <c r="A227" s="43">
        <v>226</v>
      </c>
      <c r="B227" s="43" t="s">
        <v>28</v>
      </c>
      <c r="C227" s="43" t="s">
        <v>35</v>
      </c>
      <c r="D227" s="43" t="s">
        <v>346</v>
      </c>
      <c r="E227" s="43" t="s">
        <v>349</v>
      </c>
      <c r="F227" s="41">
        <v>47</v>
      </c>
      <c r="G227" s="2">
        <f>IF(AND(COUNTA($B227:$F227=5),COUNTIF(B$2:B227,B227)=1),1,0)</f>
        <v>0</v>
      </c>
      <c r="H227" s="2">
        <f>IF(AND(COUNTA($B227:$F227=5),COUNTIF(C$2:C227,C227)=1),1,0)</f>
        <v>0</v>
      </c>
      <c r="I227" s="2">
        <f>IF(AND(COUNTA($B227:$F227=5),COUNTIF(D$2:D227,D227)=1),1,0)</f>
        <v>0</v>
      </c>
      <c r="J227" s="2">
        <f>IF(AND(COUNTA($B227:$F227=5),COUNTIF(E$2:E227,E227)=1),1,0)</f>
        <v>1</v>
      </c>
      <c r="K227" s="2">
        <f>IF(AND(COUNTA($B227:$F227=5),COUNTIF(F$2:F227,F227)=1),1,0)</f>
        <v>0</v>
      </c>
      <c r="L227" s="45" t="str">
        <f t="shared" si="6"/>
        <v>V0031_47</v>
      </c>
      <c r="M227" s="2">
        <f>IF(AND(COUNTA($B227:$F227)=5,COUNTIF(L$2:L227,L227)=1),1,0)</f>
        <v>1</v>
      </c>
      <c r="N227" s="14">
        <f t="array" ref="N227">SUMPRODUCT(--(Volunteer=$D227),--(Volunteer&lt;&gt;""),--(Arsenic_ppb&lt;&gt;""))</f>
        <v>7</v>
      </c>
      <c r="O227" s="14">
        <f t="shared" si="7"/>
        <v>6</v>
      </c>
      <c r="P227" s="36">
        <f t="array" ref="P227">IF(N227=0,"",SUM(IF(Volunteer=$D227,Arsenic_ppb))/N227)</f>
        <v>52.571428571428569</v>
      </c>
      <c r="Q227" s="36">
        <f t="array" ref="Q227">IF(P227="","",MAX((--(Commune=$C227))*IF(Vol_mean="",0,Vol_mean)))</f>
        <v>52.571428571428569</v>
      </c>
      <c r="R227" s="36">
        <f t="array" ref="R227">SUMPRODUCT(--(District=$B227),Commune_max,(--(Commune_tag)))/SUMPRODUCT((--(District=$B227)),Commune_tag)</f>
        <v>27.157142857142855</v>
      </c>
    </row>
    <row r="228" spans="1:18" x14ac:dyDescent="0.55000000000000004">
      <c r="A228" s="43">
        <v>227</v>
      </c>
      <c r="B228" s="43" t="s">
        <v>28</v>
      </c>
      <c r="C228" s="43" t="s">
        <v>35</v>
      </c>
      <c r="D228" s="43" t="s">
        <v>346</v>
      </c>
      <c r="E228" s="43" t="s">
        <v>350</v>
      </c>
      <c r="G228" s="2">
        <f>IF(AND(COUNTA($B228:$F228=5),COUNTIF(B$2:B228,B228)=1),1,0)</f>
        <v>0</v>
      </c>
      <c r="H228" s="2">
        <f>IF(AND(COUNTA($B228:$F228=5),COUNTIF(C$2:C228,C228)=1),1,0)</f>
        <v>0</v>
      </c>
      <c r="I228" s="2">
        <f>IF(AND(COUNTA($B228:$F228=5),COUNTIF(D$2:D228,D228)=1),1,0)</f>
        <v>0</v>
      </c>
      <c r="J228" s="2">
        <f>IF(AND(COUNTA($B228:$F228=5),COUNTIF(E$2:E228,E228)=1),1,0)</f>
        <v>1</v>
      </c>
      <c r="K228" s="2">
        <f>IF(AND(COUNTA($B228:$F228=5),COUNTIF(F$2:F228,F228)=1),1,0)</f>
        <v>0</v>
      </c>
      <c r="L228" s="45" t="str">
        <f t="shared" si="6"/>
        <v>V0031_</v>
      </c>
      <c r="M228" s="2">
        <f>IF(AND(COUNTA($B228:$F228)=5,COUNTIF(L$2:L228,L228)=1),1,0)</f>
        <v>0</v>
      </c>
      <c r="N228" s="14">
        <f t="array" ref="N228">SUMPRODUCT(--(Volunteer=$D228),--(Volunteer&lt;&gt;""),--(Arsenic_ppb&lt;&gt;""))</f>
        <v>7</v>
      </c>
      <c r="O228" s="14">
        <f t="shared" si="7"/>
        <v>6</v>
      </c>
      <c r="P228" s="36">
        <f t="array" ref="P228">IF(N228=0,"",SUM(IF(Volunteer=$D228,Arsenic_ppb))/N228)</f>
        <v>52.571428571428569</v>
      </c>
      <c r="Q228" s="36">
        <f t="array" ref="Q228">IF(P228="","",MAX((--(Commune=$C228))*IF(Vol_mean="",0,Vol_mean)))</f>
        <v>52.571428571428569</v>
      </c>
      <c r="R228" s="36">
        <f t="array" ref="R228">SUMPRODUCT(--(District=$B228),Commune_max,(--(Commune_tag)))/SUMPRODUCT((--(District=$B228)),Commune_tag)</f>
        <v>27.157142857142855</v>
      </c>
    </row>
    <row r="229" spans="1:18" x14ac:dyDescent="0.55000000000000004">
      <c r="A229" s="43">
        <v>228</v>
      </c>
      <c r="B229" s="43" t="s">
        <v>28</v>
      </c>
      <c r="C229" s="43" t="s">
        <v>35</v>
      </c>
      <c r="D229" s="43" t="s">
        <v>346</v>
      </c>
      <c r="E229" s="43" t="s">
        <v>351</v>
      </c>
      <c r="F229" s="41">
        <v>58</v>
      </c>
      <c r="G229" s="2">
        <f>IF(AND(COUNTA($B229:$F229=5),COUNTIF(B$2:B229,B229)=1),1,0)</f>
        <v>0</v>
      </c>
      <c r="H229" s="2">
        <f>IF(AND(COUNTA($B229:$F229=5),COUNTIF(C$2:C229,C229)=1),1,0)</f>
        <v>0</v>
      </c>
      <c r="I229" s="2">
        <f>IF(AND(COUNTA($B229:$F229=5),COUNTIF(D$2:D229,D229)=1),1,0)</f>
        <v>0</v>
      </c>
      <c r="J229" s="2">
        <f>IF(AND(COUNTA($B229:$F229=5),COUNTIF(E$2:E229,E229)=1),1,0)</f>
        <v>1</v>
      </c>
      <c r="K229" s="2">
        <f>IF(AND(COUNTA($B229:$F229=5),COUNTIF(F$2:F229,F229)=1),1,0)</f>
        <v>1</v>
      </c>
      <c r="L229" s="45" t="str">
        <f t="shared" si="6"/>
        <v>V0031_58</v>
      </c>
      <c r="M229" s="2">
        <f>IF(AND(COUNTA($B229:$F229)=5,COUNTIF(L$2:L229,L229)=1),1,0)</f>
        <v>1</v>
      </c>
      <c r="N229" s="14">
        <f t="array" ref="N229">SUMPRODUCT(--(Volunteer=$D229),--(Volunteer&lt;&gt;""),--(Arsenic_ppb&lt;&gt;""))</f>
        <v>7</v>
      </c>
      <c r="O229" s="14">
        <f t="shared" si="7"/>
        <v>6</v>
      </c>
      <c r="P229" s="36">
        <f t="array" ref="P229">IF(N229=0,"",SUM(IF(Volunteer=$D229,Arsenic_ppb))/N229)</f>
        <v>52.571428571428569</v>
      </c>
      <c r="Q229" s="36">
        <f t="array" ref="Q229">IF(P229="","",MAX((--(Commune=$C229))*IF(Vol_mean="",0,Vol_mean)))</f>
        <v>52.571428571428569</v>
      </c>
      <c r="R229" s="36">
        <f t="array" ref="R229">SUMPRODUCT(--(District=$B229),Commune_max,(--(Commune_tag)))/SUMPRODUCT((--(District=$B229)),Commune_tag)</f>
        <v>27.157142857142855</v>
      </c>
    </row>
    <row r="230" spans="1:18" x14ac:dyDescent="0.55000000000000004">
      <c r="A230" s="43">
        <v>229</v>
      </c>
      <c r="B230" s="43" t="s">
        <v>28</v>
      </c>
      <c r="C230" s="43" t="s">
        <v>35</v>
      </c>
      <c r="D230" s="43" t="s">
        <v>346</v>
      </c>
      <c r="E230" s="43" t="s">
        <v>352</v>
      </c>
      <c r="F230" s="41">
        <v>49</v>
      </c>
      <c r="G230" s="2">
        <f>IF(AND(COUNTA($B230:$F230=5),COUNTIF(B$2:B230,B230)=1),1,0)</f>
        <v>0</v>
      </c>
      <c r="H230" s="2">
        <f>IF(AND(COUNTA($B230:$F230=5),COUNTIF(C$2:C230,C230)=1),1,0)</f>
        <v>0</v>
      </c>
      <c r="I230" s="2">
        <f>IF(AND(COUNTA($B230:$F230=5),COUNTIF(D$2:D230,D230)=1),1,0)</f>
        <v>0</v>
      </c>
      <c r="J230" s="2">
        <f>IF(AND(COUNTA($B230:$F230=5),COUNTIF(E$2:E230,E230)=1),1,0)</f>
        <v>1</v>
      </c>
      <c r="K230" s="2">
        <f>IF(AND(COUNTA($B230:$F230=5),COUNTIF(F$2:F230,F230)=1),1,0)</f>
        <v>0</v>
      </c>
      <c r="L230" s="45" t="str">
        <f t="shared" si="6"/>
        <v>V0031_49</v>
      </c>
      <c r="M230" s="2">
        <f>IF(AND(COUNTA($B230:$F230)=5,COUNTIF(L$2:L230,L230)=1),1,0)</f>
        <v>1</v>
      </c>
      <c r="N230" s="14">
        <f t="array" ref="N230">SUMPRODUCT(--(Volunteer=$D230),--(Volunteer&lt;&gt;""),--(Arsenic_ppb&lt;&gt;""))</f>
        <v>7</v>
      </c>
      <c r="O230" s="14">
        <f t="shared" si="7"/>
        <v>6</v>
      </c>
      <c r="P230" s="36">
        <f t="array" ref="P230">IF(N230=0,"",SUM(IF(Volunteer=$D230,Arsenic_ppb))/N230)</f>
        <v>52.571428571428569</v>
      </c>
      <c r="Q230" s="36">
        <f t="array" ref="Q230">IF(P230="","",MAX((--(Commune=$C230))*IF(Vol_mean="",0,Vol_mean)))</f>
        <v>52.571428571428569</v>
      </c>
      <c r="R230" s="36">
        <f t="array" ref="R230">SUMPRODUCT(--(District=$B230),Commune_max,(--(Commune_tag)))/SUMPRODUCT((--(District=$B230)),Commune_tag)</f>
        <v>27.157142857142855</v>
      </c>
    </row>
    <row r="231" spans="1:18" x14ac:dyDescent="0.55000000000000004">
      <c r="A231" s="43">
        <v>230</v>
      </c>
      <c r="B231" s="43" t="s">
        <v>28</v>
      </c>
      <c r="C231" s="43" t="s">
        <v>35</v>
      </c>
      <c r="D231" s="43" t="s">
        <v>346</v>
      </c>
      <c r="E231" s="43" t="s">
        <v>353</v>
      </c>
      <c r="F231" s="41">
        <v>48</v>
      </c>
      <c r="G231" s="2">
        <f>IF(AND(COUNTA($B231:$F231=5),COUNTIF(B$2:B231,B231)=1),1,0)</f>
        <v>0</v>
      </c>
      <c r="H231" s="2">
        <f>IF(AND(COUNTA($B231:$F231=5),COUNTIF(C$2:C231,C231)=1),1,0)</f>
        <v>0</v>
      </c>
      <c r="I231" s="2">
        <f>IF(AND(COUNTA($B231:$F231=5),COUNTIF(D$2:D231,D231)=1),1,0)</f>
        <v>0</v>
      </c>
      <c r="J231" s="2">
        <f>IF(AND(COUNTA($B231:$F231=5),COUNTIF(E$2:E231,E231)=1),1,0)</f>
        <v>1</v>
      </c>
      <c r="K231" s="2">
        <f>IF(AND(COUNTA($B231:$F231=5),COUNTIF(F$2:F231,F231)=1),1,0)</f>
        <v>0</v>
      </c>
      <c r="L231" s="45" t="str">
        <f t="shared" si="6"/>
        <v>V0031_48</v>
      </c>
      <c r="M231" s="2">
        <f>IF(AND(COUNTA($B231:$F231)=5,COUNTIF(L$2:L231,L231)=1),1,0)</f>
        <v>1</v>
      </c>
      <c r="N231" s="14">
        <f t="array" ref="N231">SUMPRODUCT(--(Volunteer=$D231),--(Volunteer&lt;&gt;""),--(Arsenic_ppb&lt;&gt;""))</f>
        <v>7</v>
      </c>
      <c r="O231" s="14">
        <f t="shared" si="7"/>
        <v>6</v>
      </c>
      <c r="P231" s="36">
        <f t="array" ref="P231">IF(N231=0,"",SUM(IF(Volunteer=$D231,Arsenic_ppb))/N231)</f>
        <v>52.571428571428569</v>
      </c>
      <c r="Q231" s="36">
        <f t="array" ref="Q231">IF(P231="","",MAX((--(Commune=$C231))*IF(Vol_mean="",0,Vol_mean)))</f>
        <v>52.571428571428569</v>
      </c>
      <c r="R231" s="36">
        <f t="array" ref="R231">SUMPRODUCT(--(District=$B231),Commune_max,(--(Commune_tag)))/SUMPRODUCT((--(District=$B231)),Commune_tag)</f>
        <v>27.157142857142855</v>
      </c>
    </row>
    <row r="232" spans="1:18" x14ac:dyDescent="0.55000000000000004">
      <c r="A232" s="43">
        <v>231</v>
      </c>
      <c r="B232" s="43" t="s">
        <v>28</v>
      </c>
      <c r="C232" s="43" t="s">
        <v>35</v>
      </c>
      <c r="D232" s="43" t="s">
        <v>346</v>
      </c>
      <c r="E232" s="43" t="s">
        <v>354</v>
      </c>
      <c r="F232" s="41">
        <v>52</v>
      </c>
      <c r="G232" s="2">
        <f>IF(AND(COUNTA($B232:$F232=5),COUNTIF(B$2:B232,B232)=1),1,0)</f>
        <v>0</v>
      </c>
      <c r="H232" s="2">
        <f>IF(AND(COUNTA($B232:$F232=5),COUNTIF(C$2:C232,C232)=1),1,0)</f>
        <v>0</v>
      </c>
      <c r="I232" s="2">
        <f>IF(AND(COUNTA($B232:$F232=5),COUNTIF(D$2:D232,D232)=1),1,0)</f>
        <v>0</v>
      </c>
      <c r="J232" s="2">
        <f>IF(AND(COUNTA($B232:$F232=5),COUNTIF(E$2:E232,E232)=1),1,0)</f>
        <v>1</v>
      </c>
      <c r="K232" s="2">
        <f>IF(AND(COUNTA($B232:$F232=5),COUNTIF(F$2:F232,F232)=1),1,0)</f>
        <v>0</v>
      </c>
      <c r="L232" s="45" t="str">
        <f t="shared" si="6"/>
        <v>V0031_52</v>
      </c>
      <c r="M232" s="2">
        <f>IF(AND(COUNTA($B232:$F232)=5,COUNTIF(L$2:L232,L232)=1),1,0)</f>
        <v>0</v>
      </c>
      <c r="N232" s="14">
        <f t="array" ref="N232">SUMPRODUCT(--(Volunteer=$D232),--(Volunteer&lt;&gt;""),--(Arsenic_ppb&lt;&gt;""))</f>
        <v>7</v>
      </c>
      <c r="O232" s="14">
        <f t="shared" si="7"/>
        <v>6</v>
      </c>
      <c r="P232" s="36">
        <f t="array" ref="P232">IF(N232=0,"",SUM(IF(Volunteer=$D232,Arsenic_ppb))/N232)</f>
        <v>52.571428571428569</v>
      </c>
      <c r="Q232" s="36">
        <f t="array" ref="Q232">IF(P232="","",MAX((--(Commune=$C232))*IF(Vol_mean="",0,Vol_mean)))</f>
        <v>52.571428571428569</v>
      </c>
      <c r="R232" s="36">
        <f t="array" ref="R232">SUMPRODUCT(--(District=$B232),Commune_max,(--(Commune_tag)))/SUMPRODUCT((--(District=$B232)),Commune_tag)</f>
        <v>27.157142857142855</v>
      </c>
    </row>
    <row r="233" spans="1:18" x14ac:dyDescent="0.55000000000000004">
      <c r="A233" s="43">
        <v>232</v>
      </c>
      <c r="B233" s="43" t="s">
        <v>28</v>
      </c>
      <c r="C233" s="43" t="s">
        <v>35</v>
      </c>
      <c r="D233" s="43" t="s">
        <v>355</v>
      </c>
      <c r="E233" s="43" t="s">
        <v>356</v>
      </c>
      <c r="F233" s="41">
        <v>49</v>
      </c>
      <c r="G233" s="2">
        <f>IF(AND(COUNTA($B233:$F233=5),COUNTIF(B$2:B233,B233)=1),1,0)</f>
        <v>0</v>
      </c>
      <c r="H233" s="2">
        <f>IF(AND(COUNTA($B233:$F233=5),COUNTIF(C$2:C233,C233)=1),1,0)</f>
        <v>0</v>
      </c>
      <c r="I233" s="2">
        <f>IF(AND(COUNTA($B233:$F233=5),COUNTIF(D$2:D233,D233)=1),1,0)</f>
        <v>1</v>
      </c>
      <c r="J233" s="2">
        <f>IF(AND(COUNTA($B233:$F233=5),COUNTIF(E$2:E233,E233)=1),1,0)</f>
        <v>1</v>
      </c>
      <c r="K233" s="2">
        <f>IF(AND(COUNTA($B233:$F233=5),COUNTIF(F$2:F233,F233)=1),1,0)</f>
        <v>0</v>
      </c>
      <c r="L233" s="45" t="str">
        <f t="shared" si="6"/>
        <v>V0032_49</v>
      </c>
      <c r="M233" s="2">
        <f>IF(AND(COUNTA($B233:$F233)=5,COUNTIF(L$2:L233,L233)=1),1,0)</f>
        <v>1</v>
      </c>
      <c r="N233" s="14">
        <f t="array" ref="N233">SUMPRODUCT(--(Volunteer=$D233),--(Volunteer&lt;&gt;""),--(Arsenic_ppb&lt;&gt;""))</f>
        <v>9</v>
      </c>
      <c r="O233" s="14">
        <f t="shared" si="7"/>
        <v>5</v>
      </c>
      <c r="P233" s="36">
        <f t="array" ref="P233">IF(N233=0,"",SUM(IF(Volunteer=$D233,Arsenic_ppb))/N233)</f>
        <v>51.222222222222221</v>
      </c>
      <c r="Q233" s="36">
        <f t="array" ref="Q233">IF(P233="","",MAX((--(Commune=$C233))*IF(Vol_mean="",0,Vol_mean)))</f>
        <v>52.571428571428569</v>
      </c>
      <c r="R233" s="36">
        <f t="array" ref="R233">SUMPRODUCT(--(District=$B233),Commune_max,(--(Commune_tag)))/SUMPRODUCT((--(District=$B233)),Commune_tag)</f>
        <v>27.157142857142855</v>
      </c>
    </row>
    <row r="234" spans="1:18" x14ac:dyDescent="0.55000000000000004">
      <c r="A234" s="43">
        <v>233</v>
      </c>
      <c r="B234" s="43" t="s">
        <v>28</v>
      </c>
      <c r="C234" s="43" t="s">
        <v>35</v>
      </c>
      <c r="D234" s="43" t="s">
        <v>355</v>
      </c>
      <c r="E234" s="43" t="s">
        <v>357</v>
      </c>
      <c r="F234" s="41">
        <v>55</v>
      </c>
      <c r="G234" s="2">
        <f>IF(AND(COUNTA($B234:$F234=5),COUNTIF(B$2:B234,B234)=1),1,0)</f>
        <v>0</v>
      </c>
      <c r="H234" s="2">
        <f>IF(AND(COUNTA($B234:$F234=5),COUNTIF(C$2:C234,C234)=1),1,0)</f>
        <v>0</v>
      </c>
      <c r="I234" s="2">
        <f>IF(AND(COUNTA($B234:$F234=5),COUNTIF(D$2:D234,D234)=1),1,0)</f>
        <v>0</v>
      </c>
      <c r="J234" s="2">
        <f>IF(AND(COUNTA($B234:$F234=5),COUNTIF(E$2:E234,E234)=1),1,0)</f>
        <v>1</v>
      </c>
      <c r="K234" s="2">
        <f>IF(AND(COUNTA($B234:$F234=5),COUNTIF(F$2:F234,F234)=1),1,0)</f>
        <v>1</v>
      </c>
      <c r="L234" s="45" t="str">
        <f t="shared" si="6"/>
        <v>V0032_55</v>
      </c>
      <c r="M234" s="2">
        <f>IF(AND(COUNTA($B234:$F234)=5,COUNTIF(L$2:L234,L234)=1),1,0)</f>
        <v>1</v>
      </c>
      <c r="N234" s="14">
        <f t="array" ref="N234">SUMPRODUCT(--(Volunteer=$D234),--(Volunteer&lt;&gt;""),--(Arsenic_ppb&lt;&gt;""))</f>
        <v>9</v>
      </c>
      <c r="O234" s="14">
        <f t="shared" si="7"/>
        <v>5</v>
      </c>
      <c r="P234" s="36">
        <f t="array" ref="P234">IF(N234=0,"",SUM(IF(Volunteer=$D234,Arsenic_ppb))/N234)</f>
        <v>51.222222222222221</v>
      </c>
      <c r="Q234" s="36">
        <f t="array" ref="Q234">IF(P234="","",MAX((--(Commune=$C234))*IF(Vol_mean="",0,Vol_mean)))</f>
        <v>52.571428571428569</v>
      </c>
      <c r="R234" s="36">
        <f t="array" ref="R234">SUMPRODUCT(--(District=$B234),Commune_max,(--(Commune_tag)))/SUMPRODUCT((--(District=$B234)),Commune_tag)</f>
        <v>27.157142857142855</v>
      </c>
    </row>
    <row r="235" spans="1:18" x14ac:dyDescent="0.55000000000000004">
      <c r="A235" s="43">
        <v>234</v>
      </c>
      <c r="B235" s="43" t="s">
        <v>28</v>
      </c>
      <c r="C235" s="43" t="s">
        <v>35</v>
      </c>
      <c r="D235" s="43" t="s">
        <v>355</v>
      </c>
      <c r="E235" s="43" t="s">
        <v>358</v>
      </c>
      <c r="F235" s="41">
        <v>49</v>
      </c>
      <c r="G235" s="2">
        <f>IF(AND(COUNTA($B235:$F235=5),COUNTIF(B$2:B235,B235)=1),1,0)</f>
        <v>0</v>
      </c>
      <c r="H235" s="2">
        <f>IF(AND(COUNTA($B235:$F235=5),COUNTIF(C$2:C235,C235)=1),1,0)</f>
        <v>0</v>
      </c>
      <c r="I235" s="2">
        <f>IF(AND(COUNTA($B235:$F235=5),COUNTIF(D$2:D235,D235)=1),1,0)</f>
        <v>0</v>
      </c>
      <c r="J235" s="2">
        <f>IF(AND(COUNTA($B235:$F235=5),COUNTIF(E$2:E235,E235)=1),1,0)</f>
        <v>1</v>
      </c>
      <c r="K235" s="2">
        <f>IF(AND(COUNTA($B235:$F235=5),COUNTIF(F$2:F235,F235)=1),1,0)</f>
        <v>0</v>
      </c>
      <c r="L235" s="45" t="str">
        <f t="shared" si="6"/>
        <v>V0032_49</v>
      </c>
      <c r="M235" s="2">
        <f>IF(AND(COUNTA($B235:$F235)=5,COUNTIF(L$2:L235,L235)=1),1,0)</f>
        <v>0</v>
      </c>
      <c r="N235" s="14">
        <f t="array" ref="N235">SUMPRODUCT(--(Volunteer=$D235),--(Volunteer&lt;&gt;""),--(Arsenic_ppb&lt;&gt;""))</f>
        <v>9</v>
      </c>
      <c r="O235" s="14">
        <f t="shared" si="7"/>
        <v>5</v>
      </c>
      <c r="P235" s="36">
        <f t="array" ref="P235">IF(N235=0,"",SUM(IF(Volunteer=$D235,Arsenic_ppb))/N235)</f>
        <v>51.222222222222221</v>
      </c>
      <c r="Q235" s="36">
        <f t="array" ref="Q235">IF(P235="","",MAX((--(Commune=$C235))*IF(Vol_mean="",0,Vol_mean)))</f>
        <v>52.571428571428569</v>
      </c>
      <c r="R235" s="36">
        <f t="array" ref="R235">SUMPRODUCT(--(District=$B235),Commune_max,(--(Commune_tag)))/SUMPRODUCT((--(District=$B235)),Commune_tag)</f>
        <v>27.157142857142855</v>
      </c>
    </row>
    <row r="236" spans="1:18" x14ac:dyDescent="0.55000000000000004">
      <c r="A236" s="43">
        <v>235</v>
      </c>
      <c r="B236" s="43" t="s">
        <v>28</v>
      </c>
      <c r="C236" s="43" t="s">
        <v>35</v>
      </c>
      <c r="D236" s="43" t="s">
        <v>355</v>
      </c>
      <c r="E236" s="43" t="s">
        <v>359</v>
      </c>
      <c r="F236" s="41">
        <v>56</v>
      </c>
      <c r="G236" s="2">
        <f>IF(AND(COUNTA($B236:$F236=5),COUNTIF(B$2:B236,B236)=1),1,0)</f>
        <v>0</v>
      </c>
      <c r="H236" s="2">
        <f>IF(AND(COUNTA($B236:$F236=5),COUNTIF(C$2:C236,C236)=1),1,0)</f>
        <v>0</v>
      </c>
      <c r="I236" s="2">
        <f>IF(AND(COUNTA($B236:$F236=5),COUNTIF(D$2:D236,D236)=1),1,0)</f>
        <v>0</v>
      </c>
      <c r="J236" s="2">
        <f>IF(AND(COUNTA($B236:$F236=5),COUNTIF(E$2:E236,E236)=1),1,0)</f>
        <v>1</v>
      </c>
      <c r="K236" s="2">
        <f>IF(AND(COUNTA($B236:$F236=5),COUNTIF(F$2:F236,F236)=1),1,0)</f>
        <v>0</v>
      </c>
      <c r="L236" s="45" t="str">
        <f t="shared" si="6"/>
        <v>V0032_56</v>
      </c>
      <c r="M236" s="2">
        <f>IF(AND(COUNTA($B236:$F236)=5,COUNTIF(L$2:L236,L236)=1),1,0)</f>
        <v>1</v>
      </c>
      <c r="N236" s="14">
        <f t="array" ref="N236">SUMPRODUCT(--(Volunteer=$D236),--(Volunteer&lt;&gt;""),--(Arsenic_ppb&lt;&gt;""))</f>
        <v>9</v>
      </c>
      <c r="O236" s="14">
        <f t="shared" si="7"/>
        <v>5</v>
      </c>
      <c r="P236" s="36">
        <f t="array" ref="P236">IF(N236=0,"",SUM(IF(Volunteer=$D236,Arsenic_ppb))/N236)</f>
        <v>51.222222222222221</v>
      </c>
      <c r="Q236" s="36">
        <f t="array" ref="Q236">IF(P236="","",MAX((--(Commune=$C236))*IF(Vol_mean="",0,Vol_mean)))</f>
        <v>52.571428571428569</v>
      </c>
      <c r="R236" s="36">
        <f t="array" ref="R236">SUMPRODUCT(--(District=$B236),Commune_max,(--(Commune_tag)))/SUMPRODUCT((--(District=$B236)),Commune_tag)</f>
        <v>27.157142857142855</v>
      </c>
    </row>
    <row r="237" spans="1:18" x14ac:dyDescent="0.55000000000000004">
      <c r="A237" s="43">
        <v>236</v>
      </c>
      <c r="B237" s="43" t="s">
        <v>28</v>
      </c>
      <c r="C237" s="43" t="s">
        <v>35</v>
      </c>
      <c r="D237" s="43" t="s">
        <v>355</v>
      </c>
      <c r="E237" s="43" t="s">
        <v>360</v>
      </c>
      <c r="F237" s="41">
        <v>55</v>
      </c>
      <c r="G237" s="2">
        <f>IF(AND(COUNTA($B237:$F237=5),COUNTIF(B$2:B237,B237)=1),1,0)</f>
        <v>0</v>
      </c>
      <c r="H237" s="2">
        <f>IF(AND(COUNTA($B237:$F237=5),COUNTIF(C$2:C237,C237)=1),1,0)</f>
        <v>0</v>
      </c>
      <c r="I237" s="2">
        <f>IF(AND(COUNTA($B237:$F237=5),COUNTIF(D$2:D237,D237)=1),1,0)</f>
        <v>0</v>
      </c>
      <c r="J237" s="2">
        <f>IF(AND(COUNTA($B237:$F237=5),COUNTIF(E$2:E237,E237)=1),1,0)</f>
        <v>1</v>
      </c>
      <c r="K237" s="2">
        <f>IF(AND(COUNTA($B237:$F237=5),COUNTIF(F$2:F237,F237)=1),1,0)</f>
        <v>0</v>
      </c>
      <c r="L237" s="45" t="str">
        <f t="shared" si="6"/>
        <v>V0032_55</v>
      </c>
      <c r="M237" s="2">
        <f>IF(AND(COUNTA($B237:$F237)=5,COUNTIF(L$2:L237,L237)=1),1,0)</f>
        <v>0</v>
      </c>
      <c r="N237" s="14">
        <f t="array" ref="N237">SUMPRODUCT(--(Volunteer=$D237),--(Volunteer&lt;&gt;""),--(Arsenic_ppb&lt;&gt;""))</f>
        <v>9</v>
      </c>
      <c r="O237" s="14">
        <f t="shared" si="7"/>
        <v>5</v>
      </c>
      <c r="P237" s="36">
        <f t="array" ref="P237">IF(N237=0,"",SUM(IF(Volunteer=$D237,Arsenic_ppb))/N237)</f>
        <v>51.222222222222221</v>
      </c>
      <c r="Q237" s="36">
        <f t="array" ref="Q237">IF(P237="","",MAX((--(Commune=$C237))*IF(Vol_mean="",0,Vol_mean)))</f>
        <v>52.571428571428569</v>
      </c>
      <c r="R237" s="36">
        <f t="array" ref="R237">SUMPRODUCT(--(District=$B237),Commune_max,(--(Commune_tag)))/SUMPRODUCT((--(District=$B237)),Commune_tag)</f>
        <v>27.157142857142855</v>
      </c>
    </row>
    <row r="238" spans="1:18" x14ac:dyDescent="0.55000000000000004">
      <c r="A238" s="43">
        <v>237</v>
      </c>
      <c r="B238" s="43" t="s">
        <v>28</v>
      </c>
      <c r="C238" s="43" t="s">
        <v>35</v>
      </c>
      <c r="D238" s="43" t="s">
        <v>355</v>
      </c>
      <c r="E238" s="43" t="s">
        <v>361</v>
      </c>
      <c r="F238" s="41">
        <v>47</v>
      </c>
      <c r="G238" s="2">
        <f>IF(AND(COUNTA($B238:$F238=5),COUNTIF(B$2:B238,B238)=1),1,0)</f>
        <v>0</v>
      </c>
      <c r="H238" s="2">
        <f>IF(AND(COUNTA($B238:$F238=5),COUNTIF(C$2:C238,C238)=1),1,0)</f>
        <v>0</v>
      </c>
      <c r="I238" s="2">
        <f>IF(AND(COUNTA($B238:$F238=5),COUNTIF(D$2:D238,D238)=1),1,0)</f>
        <v>0</v>
      </c>
      <c r="J238" s="2">
        <f>IF(AND(COUNTA($B238:$F238=5),COUNTIF(E$2:E238,E238)=1),1,0)</f>
        <v>1</v>
      </c>
      <c r="K238" s="2">
        <f>IF(AND(COUNTA($B238:$F238=5),COUNTIF(F$2:F238,F238)=1),1,0)</f>
        <v>0</v>
      </c>
      <c r="L238" s="45" t="str">
        <f t="shared" si="6"/>
        <v>V0032_47</v>
      </c>
      <c r="M238" s="2">
        <f>IF(AND(COUNTA($B238:$F238)=5,COUNTIF(L$2:L238,L238)=1),1,0)</f>
        <v>1</v>
      </c>
      <c r="N238" s="14">
        <f t="array" ref="N238">SUMPRODUCT(--(Volunteer=$D238),--(Volunteer&lt;&gt;""),--(Arsenic_ppb&lt;&gt;""))</f>
        <v>9</v>
      </c>
      <c r="O238" s="14">
        <f t="shared" si="7"/>
        <v>5</v>
      </c>
      <c r="P238" s="36">
        <f t="array" ref="P238">IF(N238=0,"",SUM(IF(Volunteer=$D238,Arsenic_ppb))/N238)</f>
        <v>51.222222222222221</v>
      </c>
      <c r="Q238" s="36">
        <f t="array" ref="Q238">IF(P238="","",MAX((--(Commune=$C238))*IF(Vol_mean="",0,Vol_mean)))</f>
        <v>52.571428571428569</v>
      </c>
      <c r="R238" s="36">
        <f t="array" ref="R238">SUMPRODUCT(--(District=$B238),Commune_max,(--(Commune_tag)))/SUMPRODUCT((--(District=$B238)),Commune_tag)</f>
        <v>27.157142857142855</v>
      </c>
    </row>
    <row r="239" spans="1:18" x14ac:dyDescent="0.55000000000000004">
      <c r="A239" s="43">
        <v>238</v>
      </c>
      <c r="B239" s="43" t="s">
        <v>28</v>
      </c>
      <c r="C239" s="43" t="s">
        <v>35</v>
      </c>
      <c r="D239" s="43" t="s">
        <v>355</v>
      </c>
      <c r="E239" s="43" t="s">
        <v>362</v>
      </c>
      <c r="F239" s="41">
        <v>50</v>
      </c>
      <c r="G239" s="2">
        <f>IF(AND(COUNTA($B239:$F239=5),COUNTIF(B$2:B239,B239)=1),1,0)</f>
        <v>0</v>
      </c>
      <c r="H239" s="2">
        <f>IF(AND(COUNTA($B239:$F239=5),COUNTIF(C$2:C239,C239)=1),1,0)</f>
        <v>0</v>
      </c>
      <c r="I239" s="2">
        <f>IF(AND(COUNTA($B239:$F239=5),COUNTIF(D$2:D239,D239)=1),1,0)</f>
        <v>0</v>
      </c>
      <c r="J239" s="2">
        <f>IF(AND(COUNTA($B239:$F239=5),COUNTIF(E$2:E239,E239)=1),1,0)</f>
        <v>1</v>
      </c>
      <c r="K239" s="2">
        <f>IF(AND(COUNTA($B239:$F239=5),COUNTIF(F$2:F239,F239)=1),1,0)</f>
        <v>0</v>
      </c>
      <c r="L239" s="45" t="str">
        <f t="shared" si="6"/>
        <v>V0032_50</v>
      </c>
      <c r="M239" s="2">
        <f>IF(AND(COUNTA($B239:$F239)=5,COUNTIF(L$2:L239,L239)=1),1,0)</f>
        <v>1</v>
      </c>
      <c r="N239" s="14">
        <f t="array" ref="N239">SUMPRODUCT(--(Volunteer=$D239),--(Volunteer&lt;&gt;""),--(Arsenic_ppb&lt;&gt;""))</f>
        <v>9</v>
      </c>
      <c r="O239" s="14">
        <f t="shared" si="7"/>
        <v>5</v>
      </c>
      <c r="P239" s="36">
        <f t="array" ref="P239">IF(N239=0,"",SUM(IF(Volunteer=$D239,Arsenic_ppb))/N239)</f>
        <v>51.222222222222221</v>
      </c>
      <c r="Q239" s="36">
        <f t="array" ref="Q239">IF(P239="","",MAX((--(Commune=$C239))*IF(Vol_mean="",0,Vol_mean)))</f>
        <v>52.571428571428569</v>
      </c>
      <c r="R239" s="36">
        <f t="array" ref="R239">SUMPRODUCT(--(District=$B239),Commune_max,(--(Commune_tag)))/SUMPRODUCT((--(District=$B239)),Commune_tag)</f>
        <v>27.157142857142855</v>
      </c>
    </row>
    <row r="240" spans="1:18" x14ac:dyDescent="0.55000000000000004">
      <c r="A240" s="43">
        <v>239</v>
      </c>
      <c r="B240" s="43" t="s">
        <v>28</v>
      </c>
      <c r="C240" s="43" t="s">
        <v>35</v>
      </c>
      <c r="D240" s="43" t="s">
        <v>355</v>
      </c>
      <c r="E240" s="43" t="s">
        <v>363</v>
      </c>
      <c r="F240" s="41">
        <v>50</v>
      </c>
      <c r="G240" s="2">
        <f>IF(AND(COUNTA($B240:$F240=5),COUNTIF(B$2:B240,B240)=1),1,0)</f>
        <v>0</v>
      </c>
      <c r="H240" s="2">
        <f>IF(AND(COUNTA($B240:$F240=5),COUNTIF(C$2:C240,C240)=1),1,0)</f>
        <v>0</v>
      </c>
      <c r="I240" s="2">
        <f>IF(AND(COUNTA($B240:$F240=5),COUNTIF(D$2:D240,D240)=1),1,0)</f>
        <v>0</v>
      </c>
      <c r="J240" s="2">
        <f>IF(AND(COUNTA($B240:$F240=5),COUNTIF(E$2:E240,E240)=1),1,0)</f>
        <v>1</v>
      </c>
      <c r="K240" s="2">
        <f>IF(AND(COUNTA($B240:$F240=5),COUNTIF(F$2:F240,F240)=1),1,0)</f>
        <v>0</v>
      </c>
      <c r="L240" s="45" t="str">
        <f t="shared" si="6"/>
        <v>V0032_50</v>
      </c>
      <c r="M240" s="2">
        <f>IF(AND(COUNTA($B240:$F240)=5,COUNTIF(L$2:L240,L240)=1),1,0)</f>
        <v>0</v>
      </c>
      <c r="N240" s="14">
        <f t="array" ref="N240">SUMPRODUCT(--(Volunteer=$D240),--(Volunteer&lt;&gt;""),--(Arsenic_ppb&lt;&gt;""))</f>
        <v>9</v>
      </c>
      <c r="O240" s="14">
        <f t="shared" si="7"/>
        <v>5</v>
      </c>
      <c r="P240" s="36">
        <f t="array" ref="P240">IF(N240=0,"",SUM(IF(Volunteer=$D240,Arsenic_ppb))/N240)</f>
        <v>51.222222222222221</v>
      </c>
      <c r="Q240" s="36">
        <f t="array" ref="Q240">IF(P240="","",MAX((--(Commune=$C240))*IF(Vol_mean="",0,Vol_mean)))</f>
        <v>52.571428571428569</v>
      </c>
      <c r="R240" s="36">
        <f t="array" ref="R240">SUMPRODUCT(--(District=$B240),Commune_max,(--(Commune_tag)))/SUMPRODUCT((--(District=$B240)),Commune_tag)</f>
        <v>27.157142857142855</v>
      </c>
    </row>
    <row r="241" spans="1:18" x14ac:dyDescent="0.55000000000000004">
      <c r="A241" s="43">
        <v>240</v>
      </c>
      <c r="B241" s="43" t="s">
        <v>28</v>
      </c>
      <c r="C241" s="43" t="s">
        <v>35</v>
      </c>
      <c r="D241" s="43" t="s">
        <v>355</v>
      </c>
      <c r="E241" s="43" t="s">
        <v>364</v>
      </c>
      <c r="F241" s="41">
        <v>50</v>
      </c>
      <c r="G241" s="2">
        <f>IF(AND(COUNTA($B241:$F241=5),COUNTIF(B$2:B241,B241)=1),1,0)</f>
        <v>0</v>
      </c>
      <c r="H241" s="2">
        <f>IF(AND(COUNTA($B241:$F241=5),COUNTIF(C$2:C241,C241)=1),1,0)</f>
        <v>0</v>
      </c>
      <c r="I241" s="2">
        <f>IF(AND(COUNTA($B241:$F241=5),COUNTIF(D$2:D241,D241)=1),1,0)</f>
        <v>0</v>
      </c>
      <c r="J241" s="2">
        <f>IF(AND(COUNTA($B241:$F241=5),COUNTIF(E$2:E241,E241)=1),1,0)</f>
        <v>1</v>
      </c>
      <c r="K241" s="2">
        <f>IF(AND(COUNTA($B241:$F241=5),COUNTIF(F$2:F241,F241)=1),1,0)</f>
        <v>0</v>
      </c>
      <c r="L241" s="45" t="str">
        <f t="shared" si="6"/>
        <v>V0032_50</v>
      </c>
      <c r="M241" s="2">
        <f>IF(AND(COUNTA($B241:$F241)=5,COUNTIF(L$2:L241,L241)=1),1,0)</f>
        <v>0</v>
      </c>
      <c r="N241" s="14">
        <f t="array" ref="N241">SUMPRODUCT(--(Volunteer=$D241),--(Volunteer&lt;&gt;""),--(Arsenic_ppb&lt;&gt;""))</f>
        <v>9</v>
      </c>
      <c r="O241" s="14">
        <f t="shared" si="7"/>
        <v>5</v>
      </c>
      <c r="P241" s="36">
        <f t="array" ref="P241">IF(N241=0,"",SUM(IF(Volunteer=$D241,Arsenic_ppb))/N241)</f>
        <v>51.222222222222221</v>
      </c>
      <c r="Q241" s="36">
        <f t="array" ref="Q241">IF(P241="","",MAX((--(Commune=$C241))*IF(Vol_mean="",0,Vol_mean)))</f>
        <v>52.571428571428569</v>
      </c>
      <c r="R241" s="36">
        <f t="array" ref="R241">SUMPRODUCT(--(District=$B241),Commune_max,(--(Commune_tag)))/SUMPRODUCT((--(District=$B241)),Commune_tag)</f>
        <v>27.157142857142855</v>
      </c>
    </row>
    <row r="242" spans="1:18" x14ac:dyDescent="0.55000000000000004">
      <c r="A242" s="43">
        <v>241</v>
      </c>
      <c r="B242" s="43" t="s">
        <v>28</v>
      </c>
      <c r="C242" s="43" t="s">
        <v>35</v>
      </c>
      <c r="D242" s="43" t="s">
        <v>365</v>
      </c>
      <c r="E242" s="43" t="s">
        <v>366</v>
      </c>
      <c r="F242" s="41">
        <v>36</v>
      </c>
      <c r="G242" s="2">
        <f>IF(AND(COUNTA($B242:$F242=5),COUNTIF(B$2:B242,B242)=1),1,0)</f>
        <v>0</v>
      </c>
      <c r="H242" s="2">
        <f>IF(AND(COUNTA($B242:$F242=5),COUNTIF(C$2:C242,C242)=1),1,0)</f>
        <v>0</v>
      </c>
      <c r="I242" s="2">
        <f>IF(AND(COUNTA($B242:$F242=5),COUNTIF(D$2:D242,D242)=1),1,0)</f>
        <v>1</v>
      </c>
      <c r="J242" s="2">
        <f>IF(AND(COUNTA($B242:$F242=5),COUNTIF(E$2:E242,E242)=1),1,0)</f>
        <v>1</v>
      </c>
      <c r="K242" s="2">
        <f>IF(AND(COUNTA($B242:$F242=5),COUNTIF(F$2:F242,F242)=1),1,0)</f>
        <v>0</v>
      </c>
      <c r="L242" s="45" t="str">
        <f t="shared" si="6"/>
        <v>V0033_36</v>
      </c>
      <c r="M242" s="2">
        <f>IF(AND(COUNTA($B242:$F242)=5,COUNTIF(L$2:L242,L242)=1),1,0)</f>
        <v>1</v>
      </c>
      <c r="N242" s="14">
        <f t="array" ref="N242">SUMPRODUCT(--(Volunteer=$D242),--(Volunteer&lt;&gt;""),--(Arsenic_ppb&lt;&gt;""))</f>
        <v>7</v>
      </c>
      <c r="O242" s="14">
        <f t="shared" si="7"/>
        <v>7</v>
      </c>
      <c r="P242" s="36">
        <f t="array" ref="P242">IF(N242=0,"",SUM(IF(Volunteer=$D242,Arsenic_ppb))/N242)</f>
        <v>45.285714285714285</v>
      </c>
      <c r="Q242" s="36">
        <f t="array" ref="Q242">IF(P242="","",MAX((--(Commune=$C242))*IF(Vol_mean="",0,Vol_mean)))</f>
        <v>52.571428571428569</v>
      </c>
      <c r="R242" s="36">
        <f t="array" ref="R242">SUMPRODUCT(--(District=$B242),Commune_max,(--(Commune_tag)))/SUMPRODUCT((--(District=$B242)),Commune_tag)</f>
        <v>27.157142857142855</v>
      </c>
    </row>
    <row r="243" spans="1:18" x14ac:dyDescent="0.55000000000000004">
      <c r="A243" s="43">
        <v>242</v>
      </c>
      <c r="B243" s="43" t="s">
        <v>28</v>
      </c>
      <c r="C243" s="43" t="s">
        <v>35</v>
      </c>
      <c r="D243" s="43" t="s">
        <v>365</v>
      </c>
      <c r="E243" s="43" t="s">
        <v>367</v>
      </c>
      <c r="F243" s="41">
        <v>48</v>
      </c>
      <c r="G243" s="2">
        <f>IF(AND(COUNTA($B243:$F243=5),COUNTIF(B$2:B243,B243)=1),1,0)</f>
        <v>0</v>
      </c>
      <c r="H243" s="2">
        <f>IF(AND(COUNTA($B243:$F243=5),COUNTIF(C$2:C243,C243)=1),1,0)</f>
        <v>0</v>
      </c>
      <c r="I243" s="2">
        <f>IF(AND(COUNTA($B243:$F243=5),COUNTIF(D$2:D243,D243)=1),1,0)</f>
        <v>0</v>
      </c>
      <c r="J243" s="2">
        <f>IF(AND(COUNTA($B243:$F243=5),COUNTIF(E$2:E243,E243)=1),1,0)</f>
        <v>1</v>
      </c>
      <c r="K243" s="2">
        <f>IF(AND(COUNTA($B243:$F243=5),COUNTIF(F$2:F243,F243)=1),1,0)</f>
        <v>0</v>
      </c>
      <c r="L243" s="45" t="str">
        <f t="shared" si="6"/>
        <v>V0033_48</v>
      </c>
      <c r="M243" s="2">
        <f>IF(AND(COUNTA($B243:$F243)=5,COUNTIF(L$2:L243,L243)=1),1,0)</f>
        <v>1</v>
      </c>
      <c r="N243" s="14">
        <f t="array" ref="N243">SUMPRODUCT(--(Volunteer=$D243),--(Volunteer&lt;&gt;""),--(Arsenic_ppb&lt;&gt;""))</f>
        <v>7</v>
      </c>
      <c r="O243" s="14">
        <f t="shared" si="7"/>
        <v>7</v>
      </c>
      <c r="P243" s="36">
        <f t="array" ref="P243">IF(N243=0,"",SUM(IF(Volunteer=$D243,Arsenic_ppb))/N243)</f>
        <v>45.285714285714285</v>
      </c>
      <c r="Q243" s="36">
        <f t="array" ref="Q243">IF(P243="","",MAX((--(Commune=$C243))*IF(Vol_mean="",0,Vol_mean)))</f>
        <v>52.571428571428569</v>
      </c>
      <c r="R243" s="36">
        <f t="array" ref="R243">SUMPRODUCT(--(District=$B243),Commune_max,(--(Commune_tag)))/SUMPRODUCT((--(District=$B243)),Commune_tag)</f>
        <v>27.157142857142855</v>
      </c>
    </row>
    <row r="244" spans="1:18" x14ac:dyDescent="0.55000000000000004">
      <c r="A244" s="43">
        <v>243</v>
      </c>
      <c r="B244" s="43" t="s">
        <v>28</v>
      </c>
      <c r="C244" s="43" t="s">
        <v>35</v>
      </c>
      <c r="D244" s="43" t="s">
        <v>365</v>
      </c>
      <c r="E244" s="43" t="s">
        <v>368</v>
      </c>
      <c r="F244" s="41">
        <v>47</v>
      </c>
      <c r="G244" s="2">
        <f>IF(AND(COUNTA($B244:$F244=5),COUNTIF(B$2:B244,B244)=1),1,0)</f>
        <v>0</v>
      </c>
      <c r="H244" s="2">
        <f>IF(AND(COUNTA($B244:$F244=5),COUNTIF(C$2:C244,C244)=1),1,0)</f>
        <v>0</v>
      </c>
      <c r="I244" s="2">
        <f>IF(AND(COUNTA($B244:$F244=5),COUNTIF(D$2:D244,D244)=1),1,0)</f>
        <v>0</v>
      </c>
      <c r="J244" s="2">
        <f>IF(AND(COUNTA($B244:$F244=5),COUNTIF(E$2:E244,E244)=1),1,0)</f>
        <v>1</v>
      </c>
      <c r="K244" s="2">
        <f>IF(AND(COUNTA($B244:$F244=5),COUNTIF(F$2:F244,F244)=1),1,0)</f>
        <v>0</v>
      </c>
      <c r="L244" s="45" t="str">
        <f t="shared" si="6"/>
        <v>V0033_47</v>
      </c>
      <c r="M244" s="2">
        <f>IF(AND(COUNTA($B244:$F244)=5,COUNTIF(L$2:L244,L244)=1),1,0)</f>
        <v>1</v>
      </c>
      <c r="N244" s="14">
        <f t="array" ref="N244">SUMPRODUCT(--(Volunteer=$D244),--(Volunteer&lt;&gt;""),--(Arsenic_ppb&lt;&gt;""))</f>
        <v>7</v>
      </c>
      <c r="O244" s="14">
        <f t="shared" si="7"/>
        <v>7</v>
      </c>
      <c r="P244" s="36">
        <f t="array" ref="P244">IF(N244=0,"",SUM(IF(Volunteer=$D244,Arsenic_ppb))/N244)</f>
        <v>45.285714285714285</v>
      </c>
      <c r="Q244" s="36">
        <f t="array" ref="Q244">IF(P244="","",MAX((--(Commune=$C244))*IF(Vol_mean="",0,Vol_mean)))</f>
        <v>52.571428571428569</v>
      </c>
      <c r="R244" s="36">
        <f t="array" ref="R244">SUMPRODUCT(--(District=$B244),Commune_max,(--(Commune_tag)))/SUMPRODUCT((--(District=$B244)),Commune_tag)</f>
        <v>27.157142857142855</v>
      </c>
    </row>
    <row r="245" spans="1:18" x14ac:dyDescent="0.55000000000000004">
      <c r="A245" s="43">
        <v>244</v>
      </c>
      <c r="B245" s="43" t="s">
        <v>28</v>
      </c>
      <c r="C245" s="43" t="s">
        <v>35</v>
      </c>
      <c r="D245" s="43" t="s">
        <v>365</v>
      </c>
      <c r="E245" s="43" t="s">
        <v>369</v>
      </c>
      <c r="F245" s="41">
        <v>43</v>
      </c>
      <c r="G245" s="2">
        <f>IF(AND(COUNTA($B245:$F245=5),COUNTIF(B$2:B245,B245)=1),1,0)</f>
        <v>0</v>
      </c>
      <c r="H245" s="2">
        <f>IF(AND(COUNTA($B245:$F245=5),COUNTIF(C$2:C245,C245)=1),1,0)</f>
        <v>0</v>
      </c>
      <c r="I245" s="2">
        <f>IF(AND(COUNTA($B245:$F245=5),COUNTIF(D$2:D245,D245)=1),1,0)</f>
        <v>0</v>
      </c>
      <c r="J245" s="2">
        <f>IF(AND(COUNTA($B245:$F245=5),COUNTIF(E$2:E245,E245)=1),1,0)</f>
        <v>1</v>
      </c>
      <c r="K245" s="2">
        <f>IF(AND(COUNTA($B245:$F245=5),COUNTIF(F$2:F245,F245)=1),1,0)</f>
        <v>0</v>
      </c>
      <c r="L245" s="45" t="str">
        <f t="shared" si="6"/>
        <v>V0033_43</v>
      </c>
      <c r="M245" s="2">
        <f>IF(AND(COUNTA($B245:$F245)=5,COUNTIF(L$2:L245,L245)=1),1,0)</f>
        <v>1</v>
      </c>
      <c r="N245" s="14">
        <f t="array" ref="N245">SUMPRODUCT(--(Volunteer=$D245),--(Volunteer&lt;&gt;""),--(Arsenic_ppb&lt;&gt;""))</f>
        <v>7</v>
      </c>
      <c r="O245" s="14">
        <f t="shared" si="7"/>
        <v>7</v>
      </c>
      <c r="P245" s="36">
        <f t="array" ref="P245">IF(N245=0,"",SUM(IF(Volunteer=$D245,Arsenic_ppb))/N245)</f>
        <v>45.285714285714285</v>
      </c>
      <c r="Q245" s="36">
        <f t="array" ref="Q245">IF(P245="","",MAX((--(Commune=$C245))*IF(Vol_mean="",0,Vol_mean)))</f>
        <v>52.571428571428569</v>
      </c>
      <c r="R245" s="36">
        <f t="array" ref="R245">SUMPRODUCT(--(District=$B245),Commune_max,(--(Commune_tag)))/SUMPRODUCT((--(District=$B245)),Commune_tag)</f>
        <v>27.157142857142855</v>
      </c>
    </row>
    <row r="246" spans="1:18" x14ac:dyDescent="0.55000000000000004">
      <c r="A246" s="43">
        <v>245</v>
      </c>
      <c r="B246" s="43" t="s">
        <v>28</v>
      </c>
      <c r="C246" s="43" t="s">
        <v>35</v>
      </c>
      <c r="D246" s="43" t="s">
        <v>365</v>
      </c>
      <c r="E246" s="43" t="s">
        <v>370</v>
      </c>
      <c r="F246" s="41">
        <v>39</v>
      </c>
      <c r="G246" s="2">
        <f>IF(AND(COUNTA($B246:$F246=5),COUNTIF(B$2:B246,B246)=1),1,0)</f>
        <v>0</v>
      </c>
      <c r="H246" s="2">
        <f>IF(AND(COUNTA($B246:$F246=5),COUNTIF(C$2:C246,C246)=1),1,0)</f>
        <v>0</v>
      </c>
      <c r="I246" s="2">
        <f>IF(AND(COUNTA($B246:$F246=5),COUNTIF(D$2:D246,D246)=1),1,0)</f>
        <v>0</v>
      </c>
      <c r="J246" s="2">
        <f>IF(AND(COUNTA($B246:$F246=5),COUNTIF(E$2:E246,E246)=1),1,0)</f>
        <v>1</v>
      </c>
      <c r="K246" s="2">
        <f>IF(AND(COUNTA($B246:$F246=5),COUNTIF(F$2:F246,F246)=1),1,0)</f>
        <v>0</v>
      </c>
      <c r="L246" s="45" t="str">
        <f t="shared" si="6"/>
        <v>V0033_39</v>
      </c>
      <c r="M246" s="2">
        <f>IF(AND(COUNTA($B246:$F246)=5,COUNTIF(L$2:L246,L246)=1),1,0)</f>
        <v>1</v>
      </c>
      <c r="N246" s="14">
        <f t="array" ref="N246">SUMPRODUCT(--(Volunteer=$D246),--(Volunteer&lt;&gt;""),--(Arsenic_ppb&lt;&gt;""))</f>
        <v>7</v>
      </c>
      <c r="O246" s="14">
        <f t="shared" si="7"/>
        <v>7</v>
      </c>
      <c r="P246" s="36">
        <f t="array" ref="P246">IF(N246=0,"",SUM(IF(Volunteer=$D246,Arsenic_ppb))/N246)</f>
        <v>45.285714285714285</v>
      </c>
      <c r="Q246" s="36">
        <f t="array" ref="Q246">IF(P246="","",MAX((--(Commune=$C246))*IF(Vol_mean="",0,Vol_mean)))</f>
        <v>52.571428571428569</v>
      </c>
      <c r="R246" s="36">
        <f t="array" ref="R246">SUMPRODUCT(--(District=$B246),Commune_max,(--(Commune_tag)))/SUMPRODUCT((--(District=$B246)),Commune_tag)</f>
        <v>27.157142857142855</v>
      </c>
    </row>
    <row r="247" spans="1:18" x14ac:dyDescent="0.55000000000000004">
      <c r="A247" s="43">
        <v>246</v>
      </c>
      <c r="B247" s="43" t="s">
        <v>28</v>
      </c>
      <c r="C247" s="43" t="s">
        <v>35</v>
      </c>
      <c r="D247" s="43" t="s">
        <v>365</v>
      </c>
      <c r="E247" s="43" t="s">
        <v>371</v>
      </c>
      <c r="F247" s="41">
        <v>51</v>
      </c>
      <c r="G247" s="2">
        <f>IF(AND(COUNTA($B247:$F247=5),COUNTIF(B$2:B247,B247)=1),1,0)</f>
        <v>0</v>
      </c>
      <c r="H247" s="2">
        <f>IF(AND(COUNTA($B247:$F247=5),COUNTIF(C$2:C247,C247)=1),1,0)</f>
        <v>0</v>
      </c>
      <c r="I247" s="2">
        <f>IF(AND(COUNTA($B247:$F247=5),COUNTIF(D$2:D247,D247)=1),1,0)</f>
        <v>0</v>
      </c>
      <c r="J247" s="2">
        <f>IF(AND(COUNTA($B247:$F247=5),COUNTIF(E$2:E247,E247)=1),1,0)</f>
        <v>1</v>
      </c>
      <c r="K247" s="2">
        <f>IF(AND(COUNTA($B247:$F247=5),COUNTIF(F$2:F247,F247)=1),1,0)</f>
        <v>1</v>
      </c>
      <c r="L247" s="45" t="str">
        <f t="shared" si="6"/>
        <v>V0033_51</v>
      </c>
      <c r="M247" s="2">
        <f>IF(AND(COUNTA($B247:$F247)=5,COUNTIF(L$2:L247,L247)=1),1,0)</f>
        <v>1</v>
      </c>
      <c r="N247" s="14">
        <f t="array" ref="N247">SUMPRODUCT(--(Volunteer=$D247),--(Volunteer&lt;&gt;""),--(Arsenic_ppb&lt;&gt;""))</f>
        <v>7</v>
      </c>
      <c r="O247" s="14">
        <f t="shared" si="7"/>
        <v>7</v>
      </c>
      <c r="P247" s="36">
        <f t="array" ref="P247">IF(N247=0,"",SUM(IF(Volunteer=$D247,Arsenic_ppb))/N247)</f>
        <v>45.285714285714285</v>
      </c>
      <c r="Q247" s="36">
        <f t="array" ref="Q247">IF(P247="","",MAX((--(Commune=$C247))*IF(Vol_mean="",0,Vol_mean)))</f>
        <v>52.571428571428569</v>
      </c>
      <c r="R247" s="36">
        <f t="array" ref="R247">SUMPRODUCT(--(District=$B247),Commune_max,(--(Commune_tag)))/SUMPRODUCT((--(District=$B247)),Commune_tag)</f>
        <v>27.157142857142855</v>
      </c>
    </row>
    <row r="248" spans="1:18" x14ac:dyDescent="0.55000000000000004">
      <c r="A248" s="43">
        <v>247</v>
      </c>
      <c r="B248" s="43" t="s">
        <v>28</v>
      </c>
      <c r="C248" s="43" t="s">
        <v>35</v>
      </c>
      <c r="D248" s="43" t="s">
        <v>365</v>
      </c>
      <c r="E248" s="43" t="s">
        <v>372</v>
      </c>
      <c r="F248" s="41">
        <v>53</v>
      </c>
      <c r="G248" s="2">
        <f>IF(AND(COUNTA($B248:$F248=5),COUNTIF(B$2:B248,B248)=1),1,0)</f>
        <v>0</v>
      </c>
      <c r="H248" s="2">
        <f>IF(AND(COUNTA($B248:$F248=5),COUNTIF(C$2:C248,C248)=1),1,0)</f>
        <v>0</v>
      </c>
      <c r="I248" s="2">
        <f>IF(AND(COUNTA($B248:$F248=5),COUNTIF(D$2:D248,D248)=1),1,0)</f>
        <v>0</v>
      </c>
      <c r="J248" s="2">
        <f>IF(AND(COUNTA($B248:$F248=5),COUNTIF(E$2:E248,E248)=1),1,0)</f>
        <v>1</v>
      </c>
      <c r="K248" s="2">
        <f>IF(AND(COUNTA($B248:$F248=5),COUNTIF(F$2:F248,F248)=1),1,0)</f>
        <v>0</v>
      </c>
      <c r="L248" s="45" t="str">
        <f t="shared" si="6"/>
        <v>V0033_53</v>
      </c>
      <c r="M248" s="2">
        <f>IF(AND(COUNTA($B248:$F248)=5,COUNTIF(L$2:L248,L248)=1),1,0)</f>
        <v>1</v>
      </c>
      <c r="N248" s="14">
        <f t="array" ref="N248">SUMPRODUCT(--(Volunteer=$D248),--(Volunteer&lt;&gt;""),--(Arsenic_ppb&lt;&gt;""))</f>
        <v>7</v>
      </c>
      <c r="O248" s="14">
        <f t="shared" si="7"/>
        <v>7</v>
      </c>
      <c r="P248" s="36">
        <f t="array" ref="P248">IF(N248=0,"",SUM(IF(Volunteer=$D248,Arsenic_ppb))/N248)</f>
        <v>45.285714285714285</v>
      </c>
      <c r="Q248" s="36">
        <f t="array" ref="Q248">IF(P248="","",MAX((--(Commune=$C248))*IF(Vol_mean="",0,Vol_mean)))</f>
        <v>52.571428571428569</v>
      </c>
      <c r="R248" s="36">
        <f t="array" ref="R248">SUMPRODUCT(--(District=$B248),Commune_max,(--(Commune_tag)))/SUMPRODUCT((--(District=$B248)),Commune_tag)</f>
        <v>27.157142857142855</v>
      </c>
    </row>
    <row r="249" spans="1:18" x14ac:dyDescent="0.55000000000000004">
      <c r="A249" s="43">
        <v>248</v>
      </c>
      <c r="B249" s="43" t="s">
        <v>28</v>
      </c>
      <c r="C249" s="43" t="s">
        <v>35</v>
      </c>
      <c r="D249" s="43" t="s">
        <v>373</v>
      </c>
      <c r="E249" s="43" t="s">
        <v>374</v>
      </c>
      <c r="F249" s="41">
        <v>15</v>
      </c>
      <c r="G249" s="2">
        <f>IF(AND(COUNTA($B249:$F249=5),COUNTIF(B$2:B249,B249)=1),1,0)</f>
        <v>0</v>
      </c>
      <c r="H249" s="2">
        <f>IF(AND(COUNTA($B249:$F249=5),COUNTIF(C$2:C249,C249)=1),1,0)</f>
        <v>0</v>
      </c>
      <c r="I249" s="2">
        <f>IF(AND(COUNTA($B249:$F249=5),COUNTIF(D$2:D249,D249)=1),1,0)</f>
        <v>1</v>
      </c>
      <c r="J249" s="2">
        <f>IF(AND(COUNTA($B249:$F249=5),COUNTIF(E$2:E249,E249)=1),1,0)</f>
        <v>1</v>
      </c>
      <c r="K249" s="2">
        <f>IF(AND(COUNTA($B249:$F249=5),COUNTIF(F$2:F249,F249)=1),1,0)</f>
        <v>0</v>
      </c>
      <c r="L249" s="45" t="str">
        <f t="shared" si="6"/>
        <v>V0034_15</v>
      </c>
      <c r="M249" s="2">
        <f>IF(AND(COUNTA($B249:$F249)=5,COUNTIF(L$2:L249,L249)=1),1,0)</f>
        <v>1</v>
      </c>
      <c r="N249" s="14">
        <f t="array" ref="N249">SUMPRODUCT(--(Volunteer=$D249),--(Volunteer&lt;&gt;""),--(Arsenic_ppb&lt;&gt;""))</f>
        <v>7</v>
      </c>
      <c r="O249" s="14">
        <f t="shared" si="7"/>
        <v>4</v>
      </c>
      <c r="P249" s="36">
        <f t="array" ref="P249">IF(N249=0,"",SUM(IF(Volunteer=$D249,Arsenic_ppb))/N249)</f>
        <v>15.428571428571429</v>
      </c>
      <c r="Q249" s="36">
        <f t="array" ref="Q249">IF(P249="","",MAX((--(Commune=$C249))*IF(Vol_mean="",0,Vol_mean)))</f>
        <v>52.571428571428569</v>
      </c>
      <c r="R249" s="36">
        <f t="array" ref="R249">SUMPRODUCT(--(District=$B249),Commune_max,(--(Commune_tag)))/SUMPRODUCT((--(District=$B249)),Commune_tag)</f>
        <v>27.157142857142855</v>
      </c>
    </row>
    <row r="250" spans="1:18" x14ac:dyDescent="0.55000000000000004">
      <c r="A250" s="43">
        <v>249</v>
      </c>
      <c r="B250" s="43" t="s">
        <v>28</v>
      </c>
      <c r="C250" s="43" t="s">
        <v>35</v>
      </c>
      <c r="D250" s="43" t="s">
        <v>373</v>
      </c>
      <c r="E250" s="43" t="s">
        <v>375</v>
      </c>
      <c r="F250" s="41">
        <v>16</v>
      </c>
      <c r="G250" s="2">
        <f>IF(AND(COUNTA($B250:$F250=5),COUNTIF(B$2:B250,B250)=1),1,0)</f>
        <v>0</v>
      </c>
      <c r="H250" s="2">
        <f>IF(AND(COUNTA($B250:$F250=5),COUNTIF(C$2:C250,C250)=1),1,0)</f>
        <v>0</v>
      </c>
      <c r="I250" s="2">
        <f>IF(AND(COUNTA($B250:$F250=5),COUNTIF(D$2:D250,D250)=1),1,0)</f>
        <v>0</v>
      </c>
      <c r="J250" s="2">
        <f>IF(AND(COUNTA($B250:$F250=5),COUNTIF(E$2:E250,E250)=1),1,0)</f>
        <v>1</v>
      </c>
      <c r="K250" s="2">
        <f>IF(AND(COUNTA($B250:$F250=5),COUNTIF(F$2:F250,F250)=1),1,0)</f>
        <v>0</v>
      </c>
      <c r="L250" s="45" t="str">
        <f t="shared" si="6"/>
        <v>V0034_16</v>
      </c>
      <c r="M250" s="2">
        <f>IF(AND(COUNTA($B250:$F250)=5,COUNTIF(L$2:L250,L250)=1),1,0)</f>
        <v>1</v>
      </c>
      <c r="N250" s="14">
        <f t="array" ref="N250">SUMPRODUCT(--(Volunteer=$D250),--(Volunteer&lt;&gt;""),--(Arsenic_ppb&lt;&gt;""))</f>
        <v>7</v>
      </c>
      <c r="O250" s="14">
        <f t="shared" si="7"/>
        <v>4</v>
      </c>
      <c r="P250" s="36">
        <f t="array" ref="P250">IF(N250=0,"",SUM(IF(Volunteer=$D250,Arsenic_ppb))/N250)</f>
        <v>15.428571428571429</v>
      </c>
      <c r="Q250" s="36">
        <f t="array" ref="Q250">IF(P250="","",MAX((--(Commune=$C250))*IF(Vol_mean="",0,Vol_mean)))</f>
        <v>52.571428571428569</v>
      </c>
      <c r="R250" s="36">
        <f t="array" ref="R250">SUMPRODUCT(--(District=$B250),Commune_max,(--(Commune_tag)))/SUMPRODUCT((--(District=$B250)),Commune_tag)</f>
        <v>27.157142857142855</v>
      </c>
    </row>
    <row r="251" spans="1:18" x14ac:dyDescent="0.55000000000000004">
      <c r="A251" s="43">
        <v>250</v>
      </c>
      <c r="B251" s="43" t="s">
        <v>28</v>
      </c>
      <c r="C251" s="43" t="s">
        <v>35</v>
      </c>
      <c r="D251" s="43" t="s">
        <v>373</v>
      </c>
      <c r="E251" s="43" t="s">
        <v>376</v>
      </c>
      <c r="F251" s="41">
        <v>15</v>
      </c>
      <c r="G251" s="2">
        <f>IF(AND(COUNTA($B251:$F251=5),COUNTIF(B$2:B251,B251)=1),1,0)</f>
        <v>0</v>
      </c>
      <c r="H251" s="2">
        <f>IF(AND(COUNTA($B251:$F251=5),COUNTIF(C$2:C251,C251)=1),1,0)</f>
        <v>0</v>
      </c>
      <c r="I251" s="2">
        <f>IF(AND(COUNTA($B251:$F251=5),COUNTIF(D$2:D251,D251)=1),1,0)</f>
        <v>0</v>
      </c>
      <c r="J251" s="2">
        <f>IF(AND(COUNTA($B251:$F251=5),COUNTIF(E$2:E251,E251)=1),1,0)</f>
        <v>1</v>
      </c>
      <c r="K251" s="2">
        <f>IF(AND(COUNTA($B251:$F251=5),COUNTIF(F$2:F251,F251)=1),1,0)</f>
        <v>0</v>
      </c>
      <c r="L251" s="45" t="str">
        <f t="shared" si="6"/>
        <v>V0034_15</v>
      </c>
      <c r="M251" s="2">
        <f>IF(AND(COUNTA($B251:$F251)=5,COUNTIF(L$2:L251,L251)=1),1,0)</f>
        <v>0</v>
      </c>
      <c r="N251" s="14">
        <f t="array" ref="N251">SUMPRODUCT(--(Volunteer=$D251),--(Volunteer&lt;&gt;""),--(Arsenic_ppb&lt;&gt;""))</f>
        <v>7</v>
      </c>
      <c r="O251" s="14">
        <f t="shared" si="7"/>
        <v>4</v>
      </c>
      <c r="P251" s="36">
        <f t="array" ref="P251">IF(N251=0,"",SUM(IF(Volunteer=$D251,Arsenic_ppb))/N251)</f>
        <v>15.428571428571429</v>
      </c>
      <c r="Q251" s="36">
        <f t="array" ref="Q251">IF(P251="","",MAX((--(Commune=$C251))*IF(Vol_mean="",0,Vol_mean)))</f>
        <v>52.571428571428569</v>
      </c>
      <c r="R251" s="36">
        <f t="array" ref="R251">SUMPRODUCT(--(District=$B251),Commune_max,(--(Commune_tag)))/SUMPRODUCT((--(District=$B251)),Commune_tag)</f>
        <v>27.157142857142855</v>
      </c>
    </row>
    <row r="252" spans="1:18" x14ac:dyDescent="0.55000000000000004">
      <c r="A252" s="43">
        <v>251</v>
      </c>
      <c r="B252" s="43" t="s">
        <v>28</v>
      </c>
      <c r="C252" s="43" t="s">
        <v>35</v>
      </c>
      <c r="D252" s="43" t="s">
        <v>373</v>
      </c>
      <c r="E252" s="43" t="s">
        <v>377</v>
      </c>
      <c r="F252" s="41">
        <v>16</v>
      </c>
      <c r="G252" s="2">
        <f>IF(AND(COUNTA($B252:$F252=5),COUNTIF(B$2:B252,B252)=1),1,0)</f>
        <v>0</v>
      </c>
      <c r="H252" s="2">
        <f>IF(AND(COUNTA($B252:$F252=5),COUNTIF(C$2:C252,C252)=1),1,0)</f>
        <v>0</v>
      </c>
      <c r="I252" s="2">
        <f>IF(AND(COUNTA($B252:$F252=5),COUNTIF(D$2:D252,D252)=1),1,0)</f>
        <v>0</v>
      </c>
      <c r="J252" s="2">
        <f>IF(AND(COUNTA($B252:$F252=5),COUNTIF(E$2:E252,E252)=1),1,0)</f>
        <v>1</v>
      </c>
      <c r="K252" s="2">
        <f>IF(AND(COUNTA($B252:$F252=5),COUNTIF(F$2:F252,F252)=1),1,0)</f>
        <v>0</v>
      </c>
      <c r="L252" s="45" t="str">
        <f t="shared" si="6"/>
        <v>V0034_16</v>
      </c>
      <c r="M252" s="2">
        <f>IF(AND(COUNTA($B252:$F252)=5,COUNTIF(L$2:L252,L252)=1),1,0)</f>
        <v>0</v>
      </c>
      <c r="N252" s="14">
        <f t="array" ref="N252">SUMPRODUCT(--(Volunteer=$D252),--(Volunteer&lt;&gt;""),--(Arsenic_ppb&lt;&gt;""))</f>
        <v>7</v>
      </c>
      <c r="O252" s="14">
        <f t="shared" si="7"/>
        <v>4</v>
      </c>
      <c r="P252" s="36">
        <f t="array" ref="P252">IF(N252=0,"",SUM(IF(Volunteer=$D252,Arsenic_ppb))/N252)</f>
        <v>15.428571428571429</v>
      </c>
      <c r="Q252" s="36">
        <f t="array" ref="Q252">IF(P252="","",MAX((--(Commune=$C252))*IF(Vol_mean="",0,Vol_mean)))</f>
        <v>52.571428571428569</v>
      </c>
      <c r="R252" s="36">
        <f t="array" ref="R252">SUMPRODUCT(--(District=$B252),Commune_max,(--(Commune_tag)))/SUMPRODUCT((--(District=$B252)),Commune_tag)</f>
        <v>27.157142857142855</v>
      </c>
    </row>
    <row r="253" spans="1:18" x14ac:dyDescent="0.55000000000000004">
      <c r="A253" s="43">
        <v>252</v>
      </c>
      <c r="B253" s="43" t="s">
        <v>28</v>
      </c>
      <c r="C253" s="43" t="s">
        <v>35</v>
      </c>
      <c r="D253" s="43" t="s">
        <v>373</v>
      </c>
      <c r="E253" s="43" t="s">
        <v>378</v>
      </c>
      <c r="F253" s="41">
        <v>13</v>
      </c>
      <c r="G253" s="2">
        <f>IF(AND(COUNTA($B253:$F253=5),COUNTIF(B$2:B253,B253)=1),1,0)</f>
        <v>0</v>
      </c>
      <c r="H253" s="2">
        <f>IF(AND(COUNTA($B253:$F253=5),COUNTIF(C$2:C253,C253)=1),1,0)</f>
        <v>0</v>
      </c>
      <c r="I253" s="2">
        <f>IF(AND(COUNTA($B253:$F253=5),COUNTIF(D$2:D253,D253)=1),1,0)</f>
        <v>0</v>
      </c>
      <c r="J253" s="2">
        <f>IF(AND(COUNTA($B253:$F253=5),COUNTIF(E$2:E253,E253)=1),1,0)</f>
        <v>1</v>
      </c>
      <c r="K253" s="2">
        <f>IF(AND(COUNTA($B253:$F253=5),COUNTIF(F$2:F253,F253)=1),1,0)</f>
        <v>0</v>
      </c>
      <c r="L253" s="45" t="str">
        <f t="shared" si="6"/>
        <v>V0034_13</v>
      </c>
      <c r="M253" s="2">
        <f>IF(AND(COUNTA($B253:$F253)=5,COUNTIF(L$2:L253,L253)=1),1,0)</f>
        <v>1</v>
      </c>
      <c r="N253" s="14">
        <f t="array" ref="N253">SUMPRODUCT(--(Volunteer=$D253),--(Volunteer&lt;&gt;""),--(Arsenic_ppb&lt;&gt;""))</f>
        <v>7</v>
      </c>
      <c r="O253" s="14">
        <f t="shared" si="7"/>
        <v>4</v>
      </c>
      <c r="P253" s="36">
        <f t="array" ref="P253">IF(N253=0,"",SUM(IF(Volunteer=$D253,Arsenic_ppb))/N253)</f>
        <v>15.428571428571429</v>
      </c>
      <c r="Q253" s="36">
        <f t="array" ref="Q253">IF(P253="","",MAX((--(Commune=$C253))*IF(Vol_mean="",0,Vol_mean)))</f>
        <v>52.571428571428569</v>
      </c>
      <c r="R253" s="36">
        <f t="array" ref="R253">SUMPRODUCT(--(District=$B253),Commune_max,(--(Commune_tag)))/SUMPRODUCT((--(District=$B253)),Commune_tag)</f>
        <v>27.157142857142855</v>
      </c>
    </row>
    <row r="254" spans="1:18" x14ac:dyDescent="0.55000000000000004">
      <c r="A254" s="43">
        <v>253</v>
      </c>
      <c r="B254" s="43" t="s">
        <v>28</v>
      </c>
      <c r="C254" s="43" t="s">
        <v>35</v>
      </c>
      <c r="D254" s="43" t="s">
        <v>373</v>
      </c>
      <c r="E254" s="43" t="s">
        <v>379</v>
      </c>
      <c r="F254" s="41">
        <v>16</v>
      </c>
      <c r="G254" s="2">
        <f>IF(AND(COUNTA($B254:$F254=5),COUNTIF(B$2:B254,B254)=1),1,0)</f>
        <v>0</v>
      </c>
      <c r="H254" s="2">
        <f>IF(AND(COUNTA($B254:$F254=5),COUNTIF(C$2:C254,C254)=1),1,0)</f>
        <v>0</v>
      </c>
      <c r="I254" s="2">
        <f>IF(AND(COUNTA($B254:$F254=5),COUNTIF(D$2:D254,D254)=1),1,0)</f>
        <v>0</v>
      </c>
      <c r="J254" s="2">
        <f>IF(AND(COUNTA($B254:$F254=5),COUNTIF(E$2:E254,E254)=1),1,0)</f>
        <v>1</v>
      </c>
      <c r="K254" s="2">
        <f>IF(AND(COUNTA($B254:$F254=5),COUNTIF(F$2:F254,F254)=1),1,0)</f>
        <v>0</v>
      </c>
      <c r="L254" s="45" t="str">
        <f t="shared" si="6"/>
        <v>V0034_16</v>
      </c>
      <c r="M254" s="2">
        <f>IF(AND(COUNTA($B254:$F254)=5,COUNTIF(L$2:L254,L254)=1),1,0)</f>
        <v>0</v>
      </c>
      <c r="N254" s="14">
        <f t="array" ref="N254">SUMPRODUCT(--(Volunteer=$D254),--(Volunteer&lt;&gt;""),--(Arsenic_ppb&lt;&gt;""))</f>
        <v>7</v>
      </c>
      <c r="O254" s="14">
        <f t="shared" si="7"/>
        <v>4</v>
      </c>
      <c r="P254" s="36">
        <f t="array" ref="P254">IF(N254=0,"",SUM(IF(Volunteer=$D254,Arsenic_ppb))/N254)</f>
        <v>15.428571428571429</v>
      </c>
      <c r="Q254" s="36">
        <f t="array" ref="Q254">IF(P254="","",MAX((--(Commune=$C254))*IF(Vol_mean="",0,Vol_mean)))</f>
        <v>52.571428571428569</v>
      </c>
      <c r="R254" s="36">
        <f t="array" ref="R254">SUMPRODUCT(--(District=$B254),Commune_max,(--(Commune_tag)))/SUMPRODUCT((--(District=$B254)),Commune_tag)</f>
        <v>27.157142857142855</v>
      </c>
    </row>
    <row r="255" spans="1:18" x14ac:dyDescent="0.55000000000000004">
      <c r="A255" s="43">
        <v>254</v>
      </c>
      <c r="B255" s="43" t="s">
        <v>28</v>
      </c>
      <c r="C255" s="43" t="s">
        <v>35</v>
      </c>
      <c r="D255" s="43" t="s">
        <v>373</v>
      </c>
      <c r="E255" s="43" t="s">
        <v>380</v>
      </c>
      <c r="F255" s="41">
        <v>17</v>
      </c>
      <c r="G255" s="2">
        <f>IF(AND(COUNTA($B255:$F255=5),COUNTIF(B$2:B255,B255)=1),1,0)</f>
        <v>0</v>
      </c>
      <c r="H255" s="2">
        <f>IF(AND(COUNTA($B255:$F255=5),COUNTIF(C$2:C255,C255)=1),1,0)</f>
        <v>0</v>
      </c>
      <c r="I255" s="2">
        <f>IF(AND(COUNTA($B255:$F255=5),COUNTIF(D$2:D255,D255)=1),1,0)</f>
        <v>0</v>
      </c>
      <c r="J255" s="2">
        <f>IF(AND(COUNTA($B255:$F255=5),COUNTIF(E$2:E255,E255)=1),1,0)</f>
        <v>1</v>
      </c>
      <c r="K255" s="2">
        <f>IF(AND(COUNTA($B255:$F255=5),COUNTIF(F$2:F255,F255)=1),1,0)</f>
        <v>0</v>
      </c>
      <c r="L255" s="45" t="str">
        <f t="shared" si="6"/>
        <v>V0034_17</v>
      </c>
      <c r="M255" s="2">
        <f>IF(AND(COUNTA($B255:$F255)=5,COUNTIF(L$2:L255,L255)=1),1,0)</f>
        <v>1</v>
      </c>
      <c r="N255" s="14">
        <f t="array" ref="N255">SUMPRODUCT(--(Volunteer=$D255),--(Volunteer&lt;&gt;""),--(Arsenic_ppb&lt;&gt;""))</f>
        <v>7</v>
      </c>
      <c r="O255" s="14">
        <f t="shared" si="7"/>
        <v>4</v>
      </c>
      <c r="P255" s="36">
        <f t="array" ref="P255">IF(N255=0,"",SUM(IF(Volunteer=$D255,Arsenic_ppb))/N255)</f>
        <v>15.428571428571429</v>
      </c>
      <c r="Q255" s="36">
        <f t="array" ref="Q255">IF(P255="","",MAX((--(Commune=$C255))*IF(Vol_mean="",0,Vol_mean)))</f>
        <v>52.571428571428569</v>
      </c>
      <c r="R255" s="36">
        <f t="array" ref="R255">SUMPRODUCT(--(District=$B255),Commune_max,(--(Commune_tag)))/SUMPRODUCT((--(District=$B255)),Commune_tag)</f>
        <v>27.157142857142855</v>
      </c>
    </row>
    <row r="256" spans="1:18" x14ac:dyDescent="0.55000000000000004">
      <c r="A256" s="43">
        <v>255</v>
      </c>
      <c r="B256" s="43" t="s">
        <v>28</v>
      </c>
      <c r="C256" s="43" t="s">
        <v>35</v>
      </c>
      <c r="D256" s="43" t="s">
        <v>381</v>
      </c>
      <c r="E256" s="43" t="s">
        <v>382</v>
      </c>
      <c r="F256" s="41">
        <v>28</v>
      </c>
      <c r="G256" s="2">
        <f>IF(AND(COUNTA($B256:$F256=5),COUNTIF(B$2:B256,B256)=1),1,0)</f>
        <v>0</v>
      </c>
      <c r="H256" s="2">
        <f>IF(AND(COUNTA($B256:$F256=5),COUNTIF(C$2:C256,C256)=1),1,0)</f>
        <v>0</v>
      </c>
      <c r="I256" s="2">
        <f>IF(AND(COUNTA($B256:$F256=5),COUNTIF(D$2:D256,D256)=1),1,0)</f>
        <v>1</v>
      </c>
      <c r="J256" s="2">
        <f>IF(AND(COUNTA($B256:$F256=5),COUNTIF(E$2:E256,E256)=1),1,0)</f>
        <v>1</v>
      </c>
      <c r="K256" s="2">
        <f>IF(AND(COUNTA($B256:$F256=5),COUNTIF(F$2:F256,F256)=1),1,0)</f>
        <v>0</v>
      </c>
      <c r="L256" s="45" t="str">
        <f t="shared" si="6"/>
        <v>V0035_28</v>
      </c>
      <c r="M256" s="2">
        <f>IF(AND(COUNTA($B256:$F256)=5,COUNTIF(L$2:L256,L256)=1),1,0)</f>
        <v>1</v>
      </c>
      <c r="N256" s="14">
        <f t="array" ref="N256">SUMPRODUCT(--(Volunteer=$D256),--(Volunteer&lt;&gt;""),--(Arsenic_ppb&lt;&gt;""))</f>
        <v>6</v>
      </c>
      <c r="O256" s="14">
        <f t="shared" si="7"/>
        <v>3</v>
      </c>
      <c r="P256" s="36">
        <f t="array" ref="P256">IF(N256=0,"",SUM(IF(Volunteer=$D256,Arsenic_ppb))/N256)</f>
        <v>28.333333333333332</v>
      </c>
      <c r="Q256" s="36">
        <f t="array" ref="Q256">IF(P256="","",MAX((--(Commune=$C256))*IF(Vol_mean="",0,Vol_mean)))</f>
        <v>52.571428571428569</v>
      </c>
      <c r="R256" s="36">
        <f t="array" ref="R256">SUMPRODUCT(--(District=$B256),Commune_max,(--(Commune_tag)))/SUMPRODUCT((--(District=$B256)),Commune_tag)</f>
        <v>27.157142857142855</v>
      </c>
    </row>
    <row r="257" spans="1:18" x14ac:dyDescent="0.55000000000000004">
      <c r="A257" s="43">
        <v>256</v>
      </c>
      <c r="B257" s="43" t="s">
        <v>28</v>
      </c>
      <c r="C257" s="43" t="s">
        <v>35</v>
      </c>
      <c r="D257" s="43" t="s">
        <v>381</v>
      </c>
      <c r="E257" s="43" t="s">
        <v>383</v>
      </c>
      <c r="F257" s="41">
        <v>32</v>
      </c>
      <c r="G257" s="2">
        <f>IF(AND(COUNTA($B257:$F257=5),COUNTIF(B$2:B257,B257)=1),1,0)</f>
        <v>0</v>
      </c>
      <c r="H257" s="2">
        <f>IF(AND(COUNTA($B257:$F257=5),COUNTIF(C$2:C257,C257)=1),1,0)</f>
        <v>0</v>
      </c>
      <c r="I257" s="2">
        <f>IF(AND(COUNTA($B257:$F257=5),COUNTIF(D$2:D257,D257)=1),1,0)</f>
        <v>0</v>
      </c>
      <c r="J257" s="2">
        <f>IF(AND(COUNTA($B257:$F257=5),COUNTIF(E$2:E257,E257)=1),1,0)</f>
        <v>1</v>
      </c>
      <c r="K257" s="2">
        <f>IF(AND(COUNTA($B257:$F257=5),COUNTIF(F$2:F257,F257)=1),1,0)</f>
        <v>0</v>
      </c>
      <c r="L257" s="45" t="str">
        <f t="shared" si="6"/>
        <v>V0035_32</v>
      </c>
      <c r="M257" s="2">
        <f>IF(AND(COUNTA($B257:$F257)=5,COUNTIF(L$2:L257,L257)=1),1,0)</f>
        <v>1</v>
      </c>
      <c r="N257" s="14">
        <f t="array" ref="N257">SUMPRODUCT(--(Volunteer=$D257),--(Volunteer&lt;&gt;""),--(Arsenic_ppb&lt;&gt;""))</f>
        <v>6</v>
      </c>
      <c r="O257" s="14">
        <f t="shared" si="7"/>
        <v>3</v>
      </c>
      <c r="P257" s="36">
        <f t="array" ref="P257">IF(N257=0,"",SUM(IF(Volunteer=$D257,Arsenic_ppb))/N257)</f>
        <v>28.333333333333332</v>
      </c>
      <c r="Q257" s="36">
        <f t="array" ref="Q257">IF(P257="","",MAX((--(Commune=$C257))*IF(Vol_mean="",0,Vol_mean)))</f>
        <v>52.571428571428569</v>
      </c>
      <c r="R257" s="36">
        <f t="array" ref="R257">SUMPRODUCT(--(District=$B257),Commune_max,(--(Commune_tag)))/SUMPRODUCT((--(District=$B257)),Commune_tag)</f>
        <v>27.157142857142855</v>
      </c>
    </row>
    <row r="258" spans="1:18" x14ac:dyDescent="0.55000000000000004">
      <c r="A258" s="43">
        <v>257</v>
      </c>
      <c r="B258" s="43" t="s">
        <v>28</v>
      </c>
      <c r="C258" s="43" t="s">
        <v>35</v>
      </c>
      <c r="D258" s="43" t="s">
        <v>381</v>
      </c>
      <c r="E258" s="43" t="s">
        <v>384</v>
      </c>
      <c r="F258" s="41">
        <v>28</v>
      </c>
      <c r="G258" s="2">
        <f>IF(AND(COUNTA($B258:$F258=5),COUNTIF(B$2:B258,B258)=1),1,0)</f>
        <v>0</v>
      </c>
      <c r="H258" s="2">
        <f>IF(AND(COUNTA($B258:$F258=5),COUNTIF(C$2:C258,C258)=1),1,0)</f>
        <v>0</v>
      </c>
      <c r="I258" s="2">
        <f>IF(AND(COUNTA($B258:$F258=5),COUNTIF(D$2:D258,D258)=1),1,0)</f>
        <v>0</v>
      </c>
      <c r="J258" s="2">
        <f>IF(AND(COUNTA($B258:$F258=5),COUNTIF(E$2:E258,E258)=1),1,0)</f>
        <v>1</v>
      </c>
      <c r="K258" s="2">
        <f>IF(AND(COUNTA($B258:$F258=5),COUNTIF(F$2:F258,F258)=1),1,0)</f>
        <v>0</v>
      </c>
      <c r="L258" s="45" t="str">
        <f t="shared" ref="L258:L321" si="8">CONCATENATE(D258,"_",F258)</f>
        <v>V0035_28</v>
      </c>
      <c r="M258" s="2">
        <f>IF(AND(COUNTA($B258:$F258)=5,COUNTIF(L$2:L258,L258)=1),1,0)</f>
        <v>0</v>
      </c>
      <c r="N258" s="14">
        <f t="array" ref="N258">SUMPRODUCT(--(Volunteer=$D258),--(Volunteer&lt;&gt;""),--(Arsenic_ppb&lt;&gt;""))</f>
        <v>6</v>
      </c>
      <c r="O258" s="14">
        <f t="shared" ref="O258:O321" si="9">SUMPRODUCT(--(Volunteer=$D258),Vol_Indic_Tag)</f>
        <v>3</v>
      </c>
      <c r="P258" s="36">
        <f t="array" ref="P258">IF(N258=0,"",SUM(IF(Volunteer=$D258,Arsenic_ppb))/N258)</f>
        <v>28.333333333333332</v>
      </c>
      <c r="Q258" s="36">
        <f t="array" ref="Q258">IF(P258="","",MAX((--(Commune=$C258))*IF(Vol_mean="",0,Vol_mean)))</f>
        <v>52.571428571428569</v>
      </c>
      <c r="R258" s="36">
        <f t="array" ref="R258">SUMPRODUCT(--(District=$B258),Commune_max,(--(Commune_tag)))/SUMPRODUCT((--(District=$B258)),Commune_tag)</f>
        <v>27.157142857142855</v>
      </c>
    </row>
    <row r="259" spans="1:18" x14ac:dyDescent="0.55000000000000004">
      <c r="A259" s="43">
        <v>258</v>
      </c>
      <c r="B259" s="43" t="s">
        <v>28</v>
      </c>
      <c r="C259" s="43" t="s">
        <v>35</v>
      </c>
      <c r="D259" s="43" t="s">
        <v>381</v>
      </c>
      <c r="E259" s="43" t="s">
        <v>385</v>
      </c>
      <c r="F259" s="41">
        <v>27</v>
      </c>
      <c r="G259" s="2">
        <f>IF(AND(COUNTA($B259:$F259=5),COUNTIF(B$2:B259,B259)=1),1,0)</f>
        <v>0</v>
      </c>
      <c r="H259" s="2">
        <f>IF(AND(COUNTA($B259:$F259=5),COUNTIF(C$2:C259,C259)=1),1,0)</f>
        <v>0</v>
      </c>
      <c r="I259" s="2">
        <f>IF(AND(COUNTA($B259:$F259=5),COUNTIF(D$2:D259,D259)=1),1,0)</f>
        <v>0</v>
      </c>
      <c r="J259" s="2">
        <f>IF(AND(COUNTA($B259:$F259=5),COUNTIF(E$2:E259,E259)=1),1,0)</f>
        <v>1</v>
      </c>
      <c r="K259" s="2">
        <f>IF(AND(COUNTA($B259:$F259=5),COUNTIF(F$2:F259,F259)=1),1,0)</f>
        <v>0</v>
      </c>
      <c r="L259" s="45" t="str">
        <f t="shared" si="8"/>
        <v>V0035_27</v>
      </c>
      <c r="M259" s="2">
        <f>IF(AND(COUNTA($B259:$F259)=5,COUNTIF(L$2:L259,L259)=1),1,0)</f>
        <v>1</v>
      </c>
      <c r="N259" s="14">
        <f t="array" ref="N259">SUMPRODUCT(--(Volunteer=$D259),--(Volunteer&lt;&gt;""),--(Arsenic_ppb&lt;&gt;""))</f>
        <v>6</v>
      </c>
      <c r="O259" s="14">
        <f t="shared" si="9"/>
        <v>3</v>
      </c>
      <c r="P259" s="36">
        <f t="array" ref="P259">IF(N259=0,"",SUM(IF(Volunteer=$D259,Arsenic_ppb))/N259)</f>
        <v>28.333333333333332</v>
      </c>
      <c r="Q259" s="36">
        <f t="array" ref="Q259">IF(P259="","",MAX((--(Commune=$C259))*IF(Vol_mean="",0,Vol_mean)))</f>
        <v>52.571428571428569</v>
      </c>
      <c r="R259" s="36">
        <f t="array" ref="R259">SUMPRODUCT(--(District=$B259),Commune_max,(--(Commune_tag)))/SUMPRODUCT((--(District=$B259)),Commune_tag)</f>
        <v>27.157142857142855</v>
      </c>
    </row>
    <row r="260" spans="1:18" x14ac:dyDescent="0.55000000000000004">
      <c r="A260" s="43">
        <v>259</v>
      </c>
      <c r="B260" s="43" t="s">
        <v>28</v>
      </c>
      <c r="C260" s="43" t="s">
        <v>35</v>
      </c>
      <c r="D260" s="43" t="s">
        <v>381</v>
      </c>
      <c r="E260" s="43" t="s">
        <v>386</v>
      </c>
      <c r="F260" s="41">
        <v>28</v>
      </c>
      <c r="G260" s="2">
        <f>IF(AND(COUNTA($B260:$F260=5),COUNTIF(B$2:B260,B260)=1),1,0)</f>
        <v>0</v>
      </c>
      <c r="H260" s="2">
        <f>IF(AND(COUNTA($B260:$F260=5),COUNTIF(C$2:C260,C260)=1),1,0)</f>
        <v>0</v>
      </c>
      <c r="I260" s="2">
        <f>IF(AND(COUNTA($B260:$F260=5),COUNTIF(D$2:D260,D260)=1),1,0)</f>
        <v>0</v>
      </c>
      <c r="J260" s="2">
        <f>IF(AND(COUNTA($B260:$F260=5),COUNTIF(E$2:E260,E260)=1),1,0)</f>
        <v>1</v>
      </c>
      <c r="K260" s="2">
        <f>IF(AND(COUNTA($B260:$F260=5),COUNTIF(F$2:F260,F260)=1),1,0)</f>
        <v>0</v>
      </c>
      <c r="L260" s="45" t="str">
        <f t="shared" si="8"/>
        <v>V0035_28</v>
      </c>
      <c r="M260" s="2">
        <f>IF(AND(COUNTA($B260:$F260)=5,COUNTIF(L$2:L260,L260)=1),1,0)</f>
        <v>0</v>
      </c>
      <c r="N260" s="14">
        <f t="array" ref="N260">SUMPRODUCT(--(Volunteer=$D260),--(Volunteer&lt;&gt;""),--(Arsenic_ppb&lt;&gt;""))</f>
        <v>6</v>
      </c>
      <c r="O260" s="14">
        <f t="shared" si="9"/>
        <v>3</v>
      </c>
      <c r="P260" s="36">
        <f t="array" ref="P260">IF(N260=0,"",SUM(IF(Volunteer=$D260,Arsenic_ppb))/N260)</f>
        <v>28.333333333333332</v>
      </c>
      <c r="Q260" s="36">
        <f t="array" ref="Q260">IF(P260="","",MAX((--(Commune=$C260))*IF(Vol_mean="",0,Vol_mean)))</f>
        <v>52.571428571428569</v>
      </c>
      <c r="R260" s="36">
        <f t="array" ref="R260">SUMPRODUCT(--(District=$B260),Commune_max,(--(Commune_tag)))/SUMPRODUCT((--(District=$B260)),Commune_tag)</f>
        <v>27.157142857142855</v>
      </c>
    </row>
    <row r="261" spans="1:18" x14ac:dyDescent="0.55000000000000004">
      <c r="A261" s="43">
        <v>260</v>
      </c>
      <c r="B261" s="43" t="s">
        <v>28</v>
      </c>
      <c r="C261" s="43" t="s">
        <v>35</v>
      </c>
      <c r="D261" s="43" t="s">
        <v>381</v>
      </c>
      <c r="E261" s="43" t="s">
        <v>387</v>
      </c>
      <c r="F261" s="41">
        <v>27</v>
      </c>
      <c r="G261" s="2">
        <f>IF(AND(COUNTA($B261:$F261=5),COUNTIF(B$2:B261,B261)=1),1,0)</f>
        <v>0</v>
      </c>
      <c r="H261" s="2">
        <f>IF(AND(COUNTA($B261:$F261=5),COUNTIF(C$2:C261,C261)=1),1,0)</f>
        <v>0</v>
      </c>
      <c r="I261" s="2">
        <f>IF(AND(COUNTA($B261:$F261=5),COUNTIF(D$2:D261,D261)=1),1,0)</f>
        <v>0</v>
      </c>
      <c r="J261" s="2">
        <f>IF(AND(COUNTA($B261:$F261=5),COUNTIF(E$2:E261,E261)=1),1,0)</f>
        <v>1</v>
      </c>
      <c r="K261" s="2">
        <f>IF(AND(COUNTA($B261:$F261=5),COUNTIF(F$2:F261,F261)=1),1,0)</f>
        <v>0</v>
      </c>
      <c r="L261" s="45" t="str">
        <f t="shared" si="8"/>
        <v>V0035_27</v>
      </c>
      <c r="M261" s="2">
        <f>IF(AND(COUNTA($B261:$F261)=5,COUNTIF(L$2:L261,L261)=1),1,0)</f>
        <v>0</v>
      </c>
      <c r="N261" s="14">
        <f t="array" ref="N261">SUMPRODUCT(--(Volunteer=$D261),--(Volunteer&lt;&gt;""),--(Arsenic_ppb&lt;&gt;""))</f>
        <v>6</v>
      </c>
      <c r="O261" s="14">
        <f t="shared" si="9"/>
        <v>3</v>
      </c>
      <c r="P261" s="36">
        <f t="array" ref="P261">IF(N261=0,"",SUM(IF(Volunteer=$D261,Arsenic_ppb))/N261)</f>
        <v>28.333333333333332</v>
      </c>
      <c r="Q261" s="36">
        <f t="array" ref="Q261">IF(P261="","",MAX((--(Commune=$C261))*IF(Vol_mean="",0,Vol_mean)))</f>
        <v>52.571428571428569</v>
      </c>
      <c r="R261" s="36">
        <f t="array" ref="R261">SUMPRODUCT(--(District=$B261),Commune_max,(--(Commune_tag)))/SUMPRODUCT((--(District=$B261)),Commune_tag)</f>
        <v>27.157142857142855</v>
      </c>
    </row>
    <row r="262" spans="1:18" x14ac:dyDescent="0.55000000000000004">
      <c r="A262" s="43">
        <v>261</v>
      </c>
      <c r="B262" s="43" t="s">
        <v>28</v>
      </c>
      <c r="C262" s="43" t="s">
        <v>147</v>
      </c>
      <c r="D262" s="43" t="s">
        <v>388</v>
      </c>
      <c r="E262" s="43" t="s">
        <v>389</v>
      </c>
      <c r="F262" s="41">
        <v>13</v>
      </c>
      <c r="G262" s="2">
        <f>IF(AND(COUNTA($B262:$F262=5),COUNTIF(B$2:B262,B262)=1),1,0)</f>
        <v>0</v>
      </c>
      <c r="H262" s="2">
        <f>IF(AND(COUNTA($B262:$F262=5),COUNTIF(C$2:C262,C262)=1),1,0)</f>
        <v>1</v>
      </c>
      <c r="I262" s="2">
        <f>IF(AND(COUNTA($B262:$F262=5),COUNTIF(D$2:D262,D262)=1),1,0)</f>
        <v>1</v>
      </c>
      <c r="J262" s="2">
        <f>IF(AND(COUNTA($B262:$F262=5),COUNTIF(E$2:E262,E262)=1),1,0)</f>
        <v>1</v>
      </c>
      <c r="K262" s="2">
        <f>IF(AND(COUNTA($B262:$F262=5),COUNTIF(F$2:F262,F262)=1),1,0)</f>
        <v>0</v>
      </c>
      <c r="L262" s="45" t="str">
        <f t="shared" si="8"/>
        <v>V0036_13</v>
      </c>
      <c r="M262" s="2">
        <f>IF(AND(COUNTA($B262:$F262)=5,COUNTIF(L$2:L262,L262)=1),1,0)</f>
        <v>1</v>
      </c>
      <c r="N262" s="14">
        <f t="array" ref="N262">SUMPRODUCT(--(Volunteer=$D262),--(Volunteer&lt;&gt;""),--(Arsenic_ppb&lt;&gt;""))</f>
        <v>5</v>
      </c>
      <c r="O262" s="14">
        <f t="shared" si="9"/>
        <v>4</v>
      </c>
      <c r="P262" s="36">
        <f t="array" ref="P262">IF(N262=0,"",SUM(IF(Volunteer=$D262,Arsenic_ppb))/N262)</f>
        <v>13</v>
      </c>
      <c r="Q262" s="36">
        <f t="array" ref="Q262">IF(P262="","",MAX((--(Commune=$C262))*IF(Vol_mean="",0,Vol_mean)))</f>
        <v>20.399999999999999</v>
      </c>
      <c r="R262" s="36">
        <f t="array" ref="R262">SUMPRODUCT(--(District=$B262),Commune_max,(--(Commune_tag)))/SUMPRODUCT((--(District=$B262)),Commune_tag)</f>
        <v>27.157142857142855</v>
      </c>
    </row>
    <row r="263" spans="1:18" x14ac:dyDescent="0.55000000000000004">
      <c r="A263" s="43">
        <v>262</v>
      </c>
      <c r="B263" s="43" t="s">
        <v>28</v>
      </c>
      <c r="C263" s="43" t="s">
        <v>147</v>
      </c>
      <c r="D263" s="43" t="s">
        <v>388</v>
      </c>
      <c r="E263" s="43" t="s">
        <v>390</v>
      </c>
      <c r="F263" s="41">
        <v>12</v>
      </c>
      <c r="G263" s="2">
        <f>IF(AND(COUNTA($B263:$F263=5),COUNTIF(B$2:B263,B263)=1),1,0)</f>
        <v>0</v>
      </c>
      <c r="H263" s="2">
        <f>IF(AND(COUNTA($B263:$F263=5),COUNTIF(C$2:C263,C263)=1),1,0)</f>
        <v>0</v>
      </c>
      <c r="I263" s="2">
        <f>IF(AND(COUNTA($B263:$F263=5),COUNTIF(D$2:D263,D263)=1),1,0)</f>
        <v>0</v>
      </c>
      <c r="J263" s="2">
        <f>IF(AND(COUNTA($B263:$F263=5),COUNTIF(E$2:E263,E263)=1),1,0)</f>
        <v>1</v>
      </c>
      <c r="K263" s="2">
        <f>IF(AND(COUNTA($B263:$F263=5),COUNTIF(F$2:F263,F263)=1),1,0)</f>
        <v>0</v>
      </c>
      <c r="L263" s="45" t="str">
        <f t="shared" si="8"/>
        <v>V0036_12</v>
      </c>
      <c r="M263" s="2">
        <f>IF(AND(COUNTA($B263:$F263)=5,COUNTIF(L$2:L263,L263)=1),1,0)</f>
        <v>1</v>
      </c>
      <c r="N263" s="14">
        <f t="array" ref="N263">SUMPRODUCT(--(Volunteer=$D263),--(Volunteer&lt;&gt;""),--(Arsenic_ppb&lt;&gt;""))</f>
        <v>5</v>
      </c>
      <c r="O263" s="14">
        <f t="shared" si="9"/>
        <v>4</v>
      </c>
      <c r="P263" s="36">
        <f t="array" ref="P263">IF(N263=0,"",SUM(IF(Volunteer=$D263,Arsenic_ppb))/N263)</f>
        <v>13</v>
      </c>
      <c r="Q263" s="36">
        <f t="array" ref="Q263">IF(P263="","",MAX((--(Commune=$C263))*IF(Vol_mean="",0,Vol_mean)))</f>
        <v>20.399999999999999</v>
      </c>
      <c r="R263" s="36">
        <f t="array" ref="R263">SUMPRODUCT(--(District=$B263),Commune_max,(--(Commune_tag)))/SUMPRODUCT((--(District=$B263)),Commune_tag)</f>
        <v>27.157142857142855</v>
      </c>
    </row>
    <row r="264" spans="1:18" x14ac:dyDescent="0.55000000000000004">
      <c r="A264" s="43">
        <v>263</v>
      </c>
      <c r="B264" s="43" t="s">
        <v>28</v>
      </c>
      <c r="C264" s="43" t="s">
        <v>147</v>
      </c>
      <c r="D264" s="43" t="s">
        <v>388</v>
      </c>
      <c r="E264" s="43" t="s">
        <v>391</v>
      </c>
      <c r="F264" s="41">
        <v>11</v>
      </c>
      <c r="G264" s="2">
        <f>IF(AND(COUNTA($B264:$F264=5),COUNTIF(B$2:B264,B264)=1),1,0)</f>
        <v>0</v>
      </c>
      <c r="H264" s="2">
        <f>IF(AND(COUNTA($B264:$F264=5),COUNTIF(C$2:C264,C264)=1),1,0)</f>
        <v>0</v>
      </c>
      <c r="I264" s="2">
        <f>IF(AND(COUNTA($B264:$F264=5),COUNTIF(D$2:D264,D264)=1),1,0)</f>
        <v>0</v>
      </c>
      <c r="J264" s="2">
        <f>IF(AND(COUNTA($B264:$F264=5),COUNTIF(E$2:E264,E264)=1),1,0)</f>
        <v>1</v>
      </c>
      <c r="K264" s="2">
        <f>IF(AND(COUNTA($B264:$F264=5),COUNTIF(F$2:F264,F264)=1),1,0)</f>
        <v>0</v>
      </c>
      <c r="L264" s="45" t="str">
        <f t="shared" si="8"/>
        <v>V0036_11</v>
      </c>
      <c r="M264" s="2">
        <f>IF(AND(COUNTA($B264:$F264)=5,COUNTIF(L$2:L264,L264)=1),1,0)</f>
        <v>1</v>
      </c>
      <c r="N264" s="14">
        <f t="array" ref="N264">SUMPRODUCT(--(Volunteer=$D264),--(Volunteer&lt;&gt;""),--(Arsenic_ppb&lt;&gt;""))</f>
        <v>5</v>
      </c>
      <c r="O264" s="14">
        <f t="shared" si="9"/>
        <v>4</v>
      </c>
      <c r="P264" s="36">
        <f t="array" ref="P264">IF(N264=0,"",SUM(IF(Volunteer=$D264,Arsenic_ppb))/N264)</f>
        <v>13</v>
      </c>
      <c r="Q264" s="36">
        <f t="array" ref="Q264">IF(P264="","",MAX((--(Commune=$C264))*IF(Vol_mean="",0,Vol_mean)))</f>
        <v>20.399999999999999</v>
      </c>
      <c r="R264" s="36">
        <f t="array" ref="R264">SUMPRODUCT(--(District=$B264),Commune_max,(--(Commune_tag)))/SUMPRODUCT((--(District=$B264)),Commune_tag)</f>
        <v>27.157142857142855</v>
      </c>
    </row>
    <row r="265" spans="1:18" x14ac:dyDescent="0.55000000000000004">
      <c r="A265" s="43">
        <v>264</v>
      </c>
      <c r="B265" s="43" t="s">
        <v>28</v>
      </c>
      <c r="C265" s="43" t="s">
        <v>147</v>
      </c>
      <c r="D265" s="43" t="s">
        <v>388</v>
      </c>
      <c r="E265" s="43" t="s">
        <v>392</v>
      </c>
      <c r="F265" s="41">
        <v>16</v>
      </c>
      <c r="G265" s="2">
        <f>IF(AND(COUNTA($B265:$F265=5),COUNTIF(B$2:B265,B265)=1),1,0)</f>
        <v>0</v>
      </c>
      <c r="H265" s="2">
        <f>IF(AND(COUNTA($B265:$F265=5),COUNTIF(C$2:C265,C265)=1),1,0)</f>
        <v>0</v>
      </c>
      <c r="I265" s="2">
        <f>IF(AND(COUNTA($B265:$F265=5),COUNTIF(D$2:D265,D265)=1),1,0)</f>
        <v>0</v>
      </c>
      <c r="J265" s="2">
        <f>IF(AND(COUNTA($B265:$F265=5),COUNTIF(E$2:E265,E265)=1),1,0)</f>
        <v>1</v>
      </c>
      <c r="K265" s="2">
        <f>IF(AND(COUNTA($B265:$F265=5),COUNTIF(F$2:F265,F265)=1),1,0)</f>
        <v>0</v>
      </c>
      <c r="L265" s="45" t="str">
        <f t="shared" si="8"/>
        <v>V0036_16</v>
      </c>
      <c r="M265" s="2">
        <f>IF(AND(COUNTA($B265:$F265)=5,COUNTIF(L$2:L265,L265)=1),1,0)</f>
        <v>1</v>
      </c>
      <c r="N265" s="14">
        <f t="array" ref="N265">SUMPRODUCT(--(Volunteer=$D265),--(Volunteer&lt;&gt;""),--(Arsenic_ppb&lt;&gt;""))</f>
        <v>5</v>
      </c>
      <c r="O265" s="14">
        <f t="shared" si="9"/>
        <v>4</v>
      </c>
      <c r="P265" s="36">
        <f t="array" ref="P265">IF(N265=0,"",SUM(IF(Volunteer=$D265,Arsenic_ppb))/N265)</f>
        <v>13</v>
      </c>
      <c r="Q265" s="36">
        <f t="array" ref="Q265">IF(P265="","",MAX((--(Commune=$C265))*IF(Vol_mean="",0,Vol_mean)))</f>
        <v>20.399999999999999</v>
      </c>
      <c r="R265" s="36">
        <f t="array" ref="R265">SUMPRODUCT(--(District=$B265),Commune_max,(--(Commune_tag)))/SUMPRODUCT((--(District=$B265)),Commune_tag)</f>
        <v>27.157142857142855</v>
      </c>
    </row>
    <row r="266" spans="1:18" x14ac:dyDescent="0.55000000000000004">
      <c r="A266" s="43">
        <v>265</v>
      </c>
      <c r="B266" s="43" t="s">
        <v>28</v>
      </c>
      <c r="C266" s="43" t="s">
        <v>147</v>
      </c>
      <c r="D266" s="43" t="s">
        <v>388</v>
      </c>
      <c r="E266" s="43" t="s">
        <v>393</v>
      </c>
      <c r="F266" s="41">
        <v>13</v>
      </c>
      <c r="G266" s="2">
        <f>IF(AND(COUNTA($B266:$F266=5),COUNTIF(B$2:B266,B266)=1),1,0)</f>
        <v>0</v>
      </c>
      <c r="H266" s="2">
        <f>IF(AND(COUNTA($B266:$F266=5),COUNTIF(C$2:C266,C266)=1),1,0)</f>
        <v>0</v>
      </c>
      <c r="I266" s="2">
        <f>IF(AND(COUNTA($B266:$F266=5),COUNTIF(D$2:D266,D266)=1),1,0)</f>
        <v>0</v>
      </c>
      <c r="J266" s="2">
        <f>IF(AND(COUNTA($B266:$F266=5),COUNTIF(E$2:E266,E266)=1),1,0)</f>
        <v>1</v>
      </c>
      <c r="K266" s="2">
        <f>IF(AND(COUNTA($B266:$F266=5),COUNTIF(F$2:F266,F266)=1),1,0)</f>
        <v>0</v>
      </c>
      <c r="L266" s="45" t="str">
        <f t="shared" si="8"/>
        <v>V0036_13</v>
      </c>
      <c r="M266" s="2">
        <f>IF(AND(COUNTA($B266:$F266)=5,COUNTIF(L$2:L266,L266)=1),1,0)</f>
        <v>0</v>
      </c>
      <c r="N266" s="14">
        <f t="array" ref="N266">SUMPRODUCT(--(Volunteer=$D266),--(Volunteer&lt;&gt;""),--(Arsenic_ppb&lt;&gt;""))</f>
        <v>5</v>
      </c>
      <c r="O266" s="14">
        <f t="shared" si="9"/>
        <v>4</v>
      </c>
      <c r="P266" s="36">
        <f t="array" ref="P266">IF(N266=0,"",SUM(IF(Volunteer=$D266,Arsenic_ppb))/N266)</f>
        <v>13</v>
      </c>
      <c r="Q266" s="36">
        <f t="array" ref="Q266">IF(P266="","",MAX((--(Commune=$C266))*IF(Vol_mean="",0,Vol_mean)))</f>
        <v>20.399999999999999</v>
      </c>
      <c r="R266" s="36">
        <f t="array" ref="R266">SUMPRODUCT(--(District=$B266),Commune_max,(--(Commune_tag)))/SUMPRODUCT((--(District=$B266)),Commune_tag)</f>
        <v>27.157142857142855</v>
      </c>
    </row>
    <row r="267" spans="1:18" x14ac:dyDescent="0.55000000000000004">
      <c r="A267" s="43">
        <v>266</v>
      </c>
      <c r="B267" s="43" t="s">
        <v>28</v>
      </c>
      <c r="C267" s="43" t="s">
        <v>147</v>
      </c>
      <c r="D267" s="43" t="s">
        <v>394</v>
      </c>
      <c r="E267" s="43" t="s">
        <v>395</v>
      </c>
      <c r="F267" s="41">
        <v>19</v>
      </c>
      <c r="G267" s="2">
        <f>IF(AND(COUNTA($B267:$F267=5),COUNTIF(B$2:B267,B267)=1),1,0)</f>
        <v>0</v>
      </c>
      <c r="H267" s="2">
        <f>IF(AND(COUNTA($B267:$F267=5),COUNTIF(C$2:C267,C267)=1),1,0)</f>
        <v>0</v>
      </c>
      <c r="I267" s="2">
        <f>IF(AND(COUNTA($B267:$F267=5),COUNTIF(D$2:D267,D267)=1),1,0)</f>
        <v>1</v>
      </c>
      <c r="J267" s="2">
        <f>IF(AND(COUNTA($B267:$F267=5),COUNTIF(E$2:E267,E267)=1),1,0)</f>
        <v>1</v>
      </c>
      <c r="K267" s="2">
        <f>IF(AND(COUNTA($B267:$F267=5),COUNTIF(F$2:F267,F267)=1),1,0)</f>
        <v>0</v>
      </c>
      <c r="L267" s="45" t="str">
        <f t="shared" si="8"/>
        <v>V0037_19</v>
      </c>
      <c r="M267" s="2">
        <f>IF(AND(COUNTA($B267:$F267)=5,COUNTIF(L$2:L267,L267)=1),1,0)</f>
        <v>1</v>
      </c>
      <c r="N267" s="14">
        <f t="array" ref="N267">SUMPRODUCT(--(Volunteer=$D267),--(Volunteer&lt;&gt;""),--(Arsenic_ppb&lt;&gt;""))</f>
        <v>5</v>
      </c>
      <c r="O267" s="14">
        <f t="shared" si="9"/>
        <v>4</v>
      </c>
      <c r="P267" s="36">
        <f t="array" ref="P267">IF(N267=0,"",SUM(IF(Volunteer=$D267,Arsenic_ppb))/N267)</f>
        <v>20.399999999999999</v>
      </c>
      <c r="Q267" s="36">
        <f t="array" ref="Q267">IF(P267="","",MAX((--(Commune=$C267))*IF(Vol_mean="",0,Vol_mean)))</f>
        <v>20.399999999999999</v>
      </c>
      <c r="R267" s="36">
        <f t="array" ref="R267">SUMPRODUCT(--(District=$B267),Commune_max,(--(Commune_tag)))/SUMPRODUCT((--(District=$B267)),Commune_tag)</f>
        <v>27.157142857142855</v>
      </c>
    </row>
    <row r="268" spans="1:18" x14ac:dyDescent="0.55000000000000004">
      <c r="A268" s="43">
        <v>267</v>
      </c>
      <c r="B268" s="43" t="s">
        <v>28</v>
      </c>
      <c r="C268" s="43" t="s">
        <v>147</v>
      </c>
      <c r="D268" s="43" t="s">
        <v>394</v>
      </c>
      <c r="E268" s="43" t="s">
        <v>396</v>
      </c>
      <c r="F268" s="41">
        <v>21</v>
      </c>
      <c r="G268" s="2">
        <f>IF(AND(COUNTA($B268:$F268=5),COUNTIF(B$2:B268,B268)=1),1,0)</f>
        <v>0</v>
      </c>
      <c r="H268" s="2">
        <f>IF(AND(COUNTA($B268:$F268=5),COUNTIF(C$2:C268,C268)=1),1,0)</f>
        <v>0</v>
      </c>
      <c r="I268" s="2">
        <f>IF(AND(COUNTA($B268:$F268=5),COUNTIF(D$2:D268,D268)=1),1,0)</f>
        <v>0</v>
      </c>
      <c r="J268" s="2">
        <f>IF(AND(COUNTA($B268:$F268=5),COUNTIF(E$2:E268,E268)=1),1,0)</f>
        <v>1</v>
      </c>
      <c r="K268" s="2">
        <f>IF(AND(COUNTA($B268:$F268=5),COUNTIF(F$2:F268,F268)=1),1,0)</f>
        <v>0</v>
      </c>
      <c r="L268" s="45" t="str">
        <f t="shared" si="8"/>
        <v>V0037_21</v>
      </c>
      <c r="M268" s="2">
        <f>IF(AND(COUNTA($B268:$F268)=5,COUNTIF(L$2:L268,L268)=1),1,0)</f>
        <v>1</v>
      </c>
      <c r="N268" s="14">
        <f t="array" ref="N268">SUMPRODUCT(--(Volunteer=$D268),--(Volunteer&lt;&gt;""),--(Arsenic_ppb&lt;&gt;""))</f>
        <v>5</v>
      </c>
      <c r="O268" s="14">
        <f t="shared" si="9"/>
        <v>4</v>
      </c>
      <c r="P268" s="36">
        <f t="array" ref="P268">IF(N268=0,"",SUM(IF(Volunteer=$D268,Arsenic_ppb))/N268)</f>
        <v>20.399999999999999</v>
      </c>
      <c r="Q268" s="36">
        <f t="array" ref="Q268">IF(P268="","",MAX((--(Commune=$C268))*IF(Vol_mean="",0,Vol_mean)))</f>
        <v>20.399999999999999</v>
      </c>
      <c r="R268" s="36">
        <f t="array" ref="R268">SUMPRODUCT(--(District=$B268),Commune_max,(--(Commune_tag)))/SUMPRODUCT((--(District=$B268)),Commune_tag)</f>
        <v>27.157142857142855</v>
      </c>
    </row>
    <row r="269" spans="1:18" x14ac:dyDescent="0.55000000000000004">
      <c r="A269" s="43">
        <v>268</v>
      </c>
      <c r="B269" s="43" t="s">
        <v>28</v>
      </c>
      <c r="C269" s="43" t="s">
        <v>147</v>
      </c>
      <c r="D269" s="43" t="s">
        <v>394</v>
      </c>
      <c r="E269" s="43" t="s">
        <v>397</v>
      </c>
      <c r="F269" s="41">
        <v>20</v>
      </c>
      <c r="G269" s="2">
        <f>IF(AND(COUNTA($B269:$F269=5),COUNTIF(B$2:B269,B269)=1),1,0)</f>
        <v>0</v>
      </c>
      <c r="H269" s="2">
        <f>IF(AND(COUNTA($B269:$F269=5),COUNTIF(C$2:C269,C269)=1),1,0)</f>
        <v>0</v>
      </c>
      <c r="I269" s="2">
        <f>IF(AND(COUNTA($B269:$F269=5),COUNTIF(D$2:D269,D269)=1),1,0)</f>
        <v>0</v>
      </c>
      <c r="J269" s="2">
        <f>IF(AND(COUNTA($B269:$F269=5),COUNTIF(E$2:E269,E269)=1),1,0)</f>
        <v>1</v>
      </c>
      <c r="K269" s="2">
        <f>IF(AND(COUNTA($B269:$F269=5),COUNTIF(F$2:F269,F269)=1),1,0)</f>
        <v>0</v>
      </c>
      <c r="L269" s="45" t="str">
        <f t="shared" si="8"/>
        <v>V0037_20</v>
      </c>
      <c r="M269" s="2">
        <f>IF(AND(COUNTA($B269:$F269)=5,COUNTIF(L$2:L269,L269)=1),1,0)</f>
        <v>1</v>
      </c>
      <c r="N269" s="14">
        <f t="array" ref="N269">SUMPRODUCT(--(Volunteer=$D269),--(Volunteer&lt;&gt;""),--(Arsenic_ppb&lt;&gt;""))</f>
        <v>5</v>
      </c>
      <c r="O269" s="14">
        <f t="shared" si="9"/>
        <v>4</v>
      </c>
      <c r="P269" s="36">
        <f t="array" ref="P269">IF(N269=0,"",SUM(IF(Volunteer=$D269,Arsenic_ppb))/N269)</f>
        <v>20.399999999999999</v>
      </c>
      <c r="Q269" s="36">
        <f t="array" ref="Q269">IF(P269="","",MAX((--(Commune=$C269))*IF(Vol_mean="",0,Vol_mean)))</f>
        <v>20.399999999999999</v>
      </c>
      <c r="R269" s="36">
        <f t="array" ref="R269">SUMPRODUCT(--(District=$B269),Commune_max,(--(Commune_tag)))/SUMPRODUCT((--(District=$B269)),Commune_tag)</f>
        <v>27.157142857142855</v>
      </c>
    </row>
    <row r="270" spans="1:18" x14ac:dyDescent="0.55000000000000004">
      <c r="A270" s="43">
        <v>269</v>
      </c>
      <c r="B270" s="43" t="s">
        <v>28</v>
      </c>
      <c r="C270" s="43" t="s">
        <v>147</v>
      </c>
      <c r="D270" s="43" t="s">
        <v>394</v>
      </c>
      <c r="E270" s="43" t="s">
        <v>398</v>
      </c>
      <c r="F270" s="41">
        <v>22</v>
      </c>
      <c r="G270" s="2">
        <f>IF(AND(COUNTA($B270:$F270=5),COUNTIF(B$2:B270,B270)=1),1,0)</f>
        <v>0</v>
      </c>
      <c r="H270" s="2">
        <f>IF(AND(COUNTA($B270:$F270=5),COUNTIF(C$2:C270,C270)=1),1,0)</f>
        <v>0</v>
      </c>
      <c r="I270" s="2">
        <f>IF(AND(COUNTA($B270:$F270=5),COUNTIF(D$2:D270,D270)=1),1,0)</f>
        <v>0</v>
      </c>
      <c r="J270" s="2">
        <f>IF(AND(COUNTA($B270:$F270=5),COUNTIF(E$2:E270,E270)=1),1,0)</f>
        <v>1</v>
      </c>
      <c r="K270" s="2">
        <f>IF(AND(COUNTA($B270:$F270=5),COUNTIF(F$2:F270,F270)=1),1,0)</f>
        <v>0</v>
      </c>
      <c r="L270" s="45" t="str">
        <f t="shared" si="8"/>
        <v>V0037_22</v>
      </c>
      <c r="M270" s="2">
        <f>IF(AND(COUNTA($B270:$F270)=5,COUNTIF(L$2:L270,L270)=1),1,0)</f>
        <v>1</v>
      </c>
      <c r="N270" s="14">
        <f t="array" ref="N270">SUMPRODUCT(--(Volunteer=$D270),--(Volunteer&lt;&gt;""),--(Arsenic_ppb&lt;&gt;""))</f>
        <v>5</v>
      </c>
      <c r="O270" s="14">
        <f t="shared" si="9"/>
        <v>4</v>
      </c>
      <c r="P270" s="36">
        <f t="array" ref="P270">IF(N270=0,"",SUM(IF(Volunteer=$D270,Arsenic_ppb))/N270)</f>
        <v>20.399999999999999</v>
      </c>
      <c r="Q270" s="36">
        <f t="array" ref="Q270">IF(P270="","",MAX((--(Commune=$C270))*IF(Vol_mean="",0,Vol_mean)))</f>
        <v>20.399999999999999</v>
      </c>
      <c r="R270" s="36">
        <f t="array" ref="R270">SUMPRODUCT(--(District=$B270),Commune_max,(--(Commune_tag)))/SUMPRODUCT((--(District=$B270)),Commune_tag)</f>
        <v>27.157142857142855</v>
      </c>
    </row>
    <row r="271" spans="1:18" x14ac:dyDescent="0.55000000000000004">
      <c r="A271" s="43">
        <v>270</v>
      </c>
      <c r="B271" s="43" t="s">
        <v>28</v>
      </c>
      <c r="C271" s="43" t="s">
        <v>147</v>
      </c>
      <c r="D271" s="43" t="s">
        <v>394</v>
      </c>
      <c r="E271" s="43" t="s">
        <v>399</v>
      </c>
      <c r="F271" s="41">
        <v>20</v>
      </c>
      <c r="G271" s="2">
        <f>IF(AND(COUNTA($B271:$F271=5),COUNTIF(B$2:B271,B271)=1),1,0)</f>
        <v>0</v>
      </c>
      <c r="H271" s="2">
        <f>IF(AND(COUNTA($B271:$F271=5),COUNTIF(C$2:C271,C271)=1),1,0)</f>
        <v>0</v>
      </c>
      <c r="I271" s="2">
        <f>IF(AND(COUNTA($B271:$F271=5),COUNTIF(D$2:D271,D271)=1),1,0)</f>
        <v>0</v>
      </c>
      <c r="J271" s="2">
        <f>IF(AND(COUNTA($B271:$F271=5),COUNTIF(E$2:E271,E271)=1),1,0)</f>
        <v>1</v>
      </c>
      <c r="K271" s="2">
        <f>IF(AND(COUNTA($B271:$F271=5),COUNTIF(F$2:F271,F271)=1),1,0)</f>
        <v>0</v>
      </c>
      <c r="L271" s="45" t="str">
        <f t="shared" si="8"/>
        <v>V0037_20</v>
      </c>
      <c r="M271" s="2">
        <f>IF(AND(COUNTA($B271:$F271)=5,COUNTIF(L$2:L271,L271)=1),1,0)</f>
        <v>0</v>
      </c>
      <c r="N271" s="14">
        <f t="array" ref="N271">SUMPRODUCT(--(Volunteer=$D271),--(Volunteer&lt;&gt;""),--(Arsenic_ppb&lt;&gt;""))</f>
        <v>5</v>
      </c>
      <c r="O271" s="14">
        <f t="shared" si="9"/>
        <v>4</v>
      </c>
      <c r="P271" s="36">
        <f t="array" ref="P271">IF(N271=0,"",SUM(IF(Volunteer=$D271,Arsenic_ppb))/N271)</f>
        <v>20.399999999999999</v>
      </c>
      <c r="Q271" s="36">
        <f t="array" ref="Q271">IF(P271="","",MAX((--(Commune=$C271))*IF(Vol_mean="",0,Vol_mean)))</f>
        <v>20.399999999999999</v>
      </c>
      <c r="R271" s="36">
        <f t="array" ref="R271">SUMPRODUCT(--(District=$B271),Commune_max,(--(Commune_tag)))/SUMPRODUCT((--(District=$B271)),Commune_tag)</f>
        <v>27.157142857142855</v>
      </c>
    </row>
    <row r="272" spans="1:18" x14ac:dyDescent="0.55000000000000004">
      <c r="A272" s="43">
        <v>271</v>
      </c>
      <c r="B272" s="43" t="s">
        <v>28</v>
      </c>
      <c r="C272" s="43" t="s">
        <v>147</v>
      </c>
      <c r="D272" s="43" t="s">
        <v>400</v>
      </c>
      <c r="E272" s="43" t="s">
        <v>401</v>
      </c>
      <c r="F272" s="41">
        <v>12</v>
      </c>
      <c r="G272" s="2">
        <f>IF(AND(COUNTA($B272:$F272=5),COUNTIF(B$2:B272,B272)=1),1,0)</f>
        <v>0</v>
      </c>
      <c r="H272" s="2">
        <f>IF(AND(COUNTA($B272:$F272=5),COUNTIF(C$2:C272,C272)=1),1,0)</f>
        <v>0</v>
      </c>
      <c r="I272" s="2">
        <f>IF(AND(COUNTA($B272:$F272=5),COUNTIF(D$2:D272,D272)=1),1,0)</f>
        <v>1</v>
      </c>
      <c r="J272" s="2">
        <f>IF(AND(COUNTA($B272:$F272=5),COUNTIF(E$2:E272,E272)=1),1,0)</f>
        <v>1</v>
      </c>
      <c r="K272" s="2">
        <f>IF(AND(COUNTA($B272:$F272=5),COUNTIF(F$2:F272,F272)=1),1,0)</f>
        <v>0</v>
      </c>
      <c r="L272" s="45" t="str">
        <f t="shared" si="8"/>
        <v>V0038_12</v>
      </c>
      <c r="M272" s="2">
        <f>IF(AND(COUNTA($B272:$F272)=5,COUNTIF(L$2:L272,L272)=1),1,0)</f>
        <v>1</v>
      </c>
      <c r="N272" s="14">
        <f t="array" ref="N272">SUMPRODUCT(--(Volunteer=$D272),--(Volunteer&lt;&gt;""),--(Arsenic_ppb&lt;&gt;""))</f>
        <v>5</v>
      </c>
      <c r="O272" s="14">
        <f t="shared" si="9"/>
        <v>3</v>
      </c>
      <c r="P272" s="36">
        <f t="array" ref="P272">IF(N272=0,"",SUM(IF(Volunteer=$D272,Arsenic_ppb))/N272)</f>
        <v>13</v>
      </c>
      <c r="Q272" s="36">
        <f t="array" ref="Q272">IF(P272="","",MAX((--(Commune=$C272))*IF(Vol_mean="",0,Vol_mean)))</f>
        <v>20.399999999999999</v>
      </c>
      <c r="R272" s="36">
        <f t="array" ref="R272">SUMPRODUCT(--(District=$B272),Commune_max,(--(Commune_tag)))/SUMPRODUCT((--(District=$B272)),Commune_tag)</f>
        <v>27.157142857142855</v>
      </c>
    </row>
    <row r="273" spans="1:18" x14ac:dyDescent="0.55000000000000004">
      <c r="A273" s="43">
        <v>272</v>
      </c>
      <c r="B273" s="43" t="s">
        <v>28</v>
      </c>
      <c r="C273" s="43" t="s">
        <v>147</v>
      </c>
      <c r="D273" s="43" t="s">
        <v>400</v>
      </c>
      <c r="E273" s="43" t="s">
        <v>402</v>
      </c>
      <c r="F273" s="41">
        <v>13</v>
      </c>
      <c r="G273" s="2">
        <f>IF(AND(COUNTA($B273:$F273=5),COUNTIF(B$2:B273,B273)=1),1,0)</f>
        <v>0</v>
      </c>
      <c r="H273" s="2">
        <f>IF(AND(COUNTA($B273:$F273=5),COUNTIF(C$2:C273,C273)=1),1,0)</f>
        <v>0</v>
      </c>
      <c r="I273" s="2">
        <f>IF(AND(COUNTA($B273:$F273=5),COUNTIF(D$2:D273,D273)=1),1,0)</f>
        <v>0</v>
      </c>
      <c r="J273" s="2">
        <f>IF(AND(COUNTA($B273:$F273=5),COUNTIF(E$2:E273,E273)=1),1,0)</f>
        <v>1</v>
      </c>
      <c r="K273" s="2">
        <f>IF(AND(COUNTA($B273:$F273=5),COUNTIF(F$2:F273,F273)=1),1,0)</f>
        <v>0</v>
      </c>
      <c r="L273" s="45" t="str">
        <f t="shared" si="8"/>
        <v>V0038_13</v>
      </c>
      <c r="M273" s="2">
        <f>IF(AND(COUNTA($B273:$F273)=5,COUNTIF(L$2:L273,L273)=1),1,0)</f>
        <v>1</v>
      </c>
      <c r="N273" s="14">
        <f t="array" ref="N273">SUMPRODUCT(--(Volunteer=$D273),--(Volunteer&lt;&gt;""),--(Arsenic_ppb&lt;&gt;""))</f>
        <v>5</v>
      </c>
      <c r="O273" s="14">
        <f t="shared" si="9"/>
        <v>3</v>
      </c>
      <c r="P273" s="36">
        <f t="array" ref="P273">IF(N273=0,"",SUM(IF(Volunteer=$D273,Arsenic_ppb))/N273)</f>
        <v>13</v>
      </c>
      <c r="Q273" s="36">
        <f t="array" ref="Q273">IF(P273="","",MAX((--(Commune=$C273))*IF(Vol_mean="",0,Vol_mean)))</f>
        <v>20.399999999999999</v>
      </c>
      <c r="R273" s="36">
        <f t="array" ref="R273">SUMPRODUCT(--(District=$B273),Commune_max,(--(Commune_tag)))/SUMPRODUCT((--(District=$B273)),Commune_tag)</f>
        <v>27.157142857142855</v>
      </c>
    </row>
    <row r="274" spans="1:18" x14ac:dyDescent="0.55000000000000004">
      <c r="A274" s="43">
        <v>273</v>
      </c>
      <c r="B274" s="43" t="s">
        <v>28</v>
      </c>
      <c r="C274" s="43" t="s">
        <v>147</v>
      </c>
      <c r="D274" s="43" t="s">
        <v>400</v>
      </c>
      <c r="E274" s="43" t="s">
        <v>403</v>
      </c>
      <c r="F274" s="41">
        <v>13</v>
      </c>
      <c r="G274" s="2">
        <f>IF(AND(COUNTA($B274:$F274=5),COUNTIF(B$2:B274,B274)=1),1,0)</f>
        <v>0</v>
      </c>
      <c r="H274" s="2">
        <f>IF(AND(COUNTA($B274:$F274=5),COUNTIF(C$2:C274,C274)=1),1,0)</f>
        <v>0</v>
      </c>
      <c r="I274" s="2">
        <f>IF(AND(COUNTA($B274:$F274=5),COUNTIF(D$2:D274,D274)=1),1,0)</f>
        <v>0</v>
      </c>
      <c r="J274" s="2">
        <f>IF(AND(COUNTA($B274:$F274=5),COUNTIF(E$2:E274,E274)=1),1,0)</f>
        <v>1</v>
      </c>
      <c r="K274" s="2">
        <f>IF(AND(COUNTA($B274:$F274=5),COUNTIF(F$2:F274,F274)=1),1,0)</f>
        <v>0</v>
      </c>
      <c r="L274" s="45" t="str">
        <f t="shared" si="8"/>
        <v>V0038_13</v>
      </c>
      <c r="M274" s="2">
        <f>IF(AND(COUNTA($B274:$F274)=5,COUNTIF(L$2:L274,L274)=1),1,0)</f>
        <v>0</v>
      </c>
      <c r="N274" s="14">
        <f t="array" ref="N274">SUMPRODUCT(--(Volunteer=$D274),--(Volunteer&lt;&gt;""),--(Arsenic_ppb&lt;&gt;""))</f>
        <v>5</v>
      </c>
      <c r="O274" s="14">
        <f t="shared" si="9"/>
        <v>3</v>
      </c>
      <c r="P274" s="36">
        <f t="array" ref="P274">IF(N274=0,"",SUM(IF(Volunteer=$D274,Arsenic_ppb))/N274)</f>
        <v>13</v>
      </c>
      <c r="Q274" s="36">
        <f t="array" ref="Q274">IF(P274="","",MAX((--(Commune=$C274))*IF(Vol_mean="",0,Vol_mean)))</f>
        <v>20.399999999999999</v>
      </c>
      <c r="R274" s="36">
        <f t="array" ref="R274">SUMPRODUCT(--(District=$B274),Commune_max,(--(Commune_tag)))/SUMPRODUCT((--(District=$B274)),Commune_tag)</f>
        <v>27.157142857142855</v>
      </c>
    </row>
    <row r="275" spans="1:18" x14ac:dyDescent="0.55000000000000004">
      <c r="A275" s="43">
        <v>274</v>
      </c>
      <c r="B275" s="43" t="s">
        <v>28</v>
      </c>
      <c r="C275" s="43" t="s">
        <v>147</v>
      </c>
      <c r="D275" s="43" t="s">
        <v>400</v>
      </c>
      <c r="E275" s="43" t="s">
        <v>404</v>
      </c>
      <c r="F275" s="41">
        <v>13</v>
      </c>
      <c r="G275" s="2">
        <f>IF(AND(COUNTA($B275:$F275=5),COUNTIF(B$2:B275,B275)=1),1,0)</f>
        <v>0</v>
      </c>
      <c r="H275" s="2">
        <f>IF(AND(COUNTA($B275:$F275=5),COUNTIF(C$2:C275,C275)=1),1,0)</f>
        <v>0</v>
      </c>
      <c r="I275" s="2">
        <f>IF(AND(COUNTA($B275:$F275=5),COUNTIF(D$2:D275,D275)=1),1,0)</f>
        <v>0</v>
      </c>
      <c r="J275" s="2">
        <f>IF(AND(COUNTA($B275:$F275=5),COUNTIF(E$2:E275,E275)=1),1,0)</f>
        <v>1</v>
      </c>
      <c r="K275" s="2">
        <f>IF(AND(COUNTA($B275:$F275=5),COUNTIF(F$2:F275,F275)=1),1,0)</f>
        <v>0</v>
      </c>
      <c r="L275" s="45" t="str">
        <f t="shared" si="8"/>
        <v>V0038_13</v>
      </c>
      <c r="M275" s="2">
        <f>IF(AND(COUNTA($B275:$F275)=5,COUNTIF(L$2:L275,L275)=1),1,0)</f>
        <v>0</v>
      </c>
      <c r="N275" s="14">
        <f t="array" ref="N275">SUMPRODUCT(--(Volunteer=$D275),--(Volunteer&lt;&gt;""),--(Arsenic_ppb&lt;&gt;""))</f>
        <v>5</v>
      </c>
      <c r="O275" s="14">
        <f t="shared" si="9"/>
        <v>3</v>
      </c>
      <c r="P275" s="36">
        <f t="array" ref="P275">IF(N275=0,"",SUM(IF(Volunteer=$D275,Arsenic_ppb))/N275)</f>
        <v>13</v>
      </c>
      <c r="Q275" s="36">
        <f t="array" ref="Q275">IF(P275="","",MAX((--(Commune=$C275))*IF(Vol_mean="",0,Vol_mean)))</f>
        <v>20.399999999999999</v>
      </c>
      <c r="R275" s="36">
        <f t="array" ref="R275">SUMPRODUCT(--(District=$B275),Commune_max,(--(Commune_tag)))/SUMPRODUCT((--(District=$B275)),Commune_tag)</f>
        <v>27.157142857142855</v>
      </c>
    </row>
    <row r="276" spans="1:18" x14ac:dyDescent="0.55000000000000004">
      <c r="A276" s="43">
        <v>275</v>
      </c>
      <c r="B276" s="43" t="s">
        <v>28</v>
      </c>
      <c r="C276" s="43" t="s">
        <v>147</v>
      </c>
      <c r="D276" s="43" t="s">
        <v>400</v>
      </c>
      <c r="E276" s="43" t="s">
        <v>405</v>
      </c>
      <c r="F276" s="41">
        <v>14</v>
      </c>
      <c r="G276" s="2">
        <f>IF(AND(COUNTA($B276:$F276=5),COUNTIF(B$2:B276,B276)=1),1,0)</f>
        <v>0</v>
      </c>
      <c r="H276" s="2">
        <f>IF(AND(COUNTA($B276:$F276=5),COUNTIF(C$2:C276,C276)=1),1,0)</f>
        <v>0</v>
      </c>
      <c r="I276" s="2">
        <f>IF(AND(COUNTA($B276:$F276=5),COUNTIF(D$2:D276,D276)=1),1,0)</f>
        <v>0</v>
      </c>
      <c r="J276" s="2">
        <f>IF(AND(COUNTA($B276:$F276=5),COUNTIF(E$2:E276,E276)=1),1,0)</f>
        <v>1</v>
      </c>
      <c r="K276" s="2">
        <f>IF(AND(COUNTA($B276:$F276=5),COUNTIF(F$2:F276,F276)=1),1,0)</f>
        <v>0</v>
      </c>
      <c r="L276" s="45" t="str">
        <f t="shared" si="8"/>
        <v>V0038_14</v>
      </c>
      <c r="M276" s="2">
        <f>IF(AND(COUNTA($B276:$F276)=5,COUNTIF(L$2:L276,L276)=1),1,0)</f>
        <v>1</v>
      </c>
      <c r="N276" s="14">
        <f t="array" ref="N276">SUMPRODUCT(--(Volunteer=$D276),--(Volunteer&lt;&gt;""),--(Arsenic_ppb&lt;&gt;""))</f>
        <v>5</v>
      </c>
      <c r="O276" s="14">
        <f t="shared" si="9"/>
        <v>3</v>
      </c>
      <c r="P276" s="36">
        <f t="array" ref="P276">IF(N276=0,"",SUM(IF(Volunteer=$D276,Arsenic_ppb))/N276)</f>
        <v>13</v>
      </c>
      <c r="Q276" s="36">
        <f t="array" ref="Q276">IF(P276="","",MAX((--(Commune=$C276))*IF(Vol_mean="",0,Vol_mean)))</f>
        <v>20.399999999999999</v>
      </c>
      <c r="R276" s="36">
        <f t="array" ref="R276">SUMPRODUCT(--(District=$B276),Commune_max,(--(Commune_tag)))/SUMPRODUCT((--(District=$B276)),Commune_tag)</f>
        <v>27.157142857142855</v>
      </c>
    </row>
    <row r="277" spans="1:18" x14ac:dyDescent="0.55000000000000004">
      <c r="A277" s="43">
        <v>276</v>
      </c>
      <c r="B277" s="43" t="s">
        <v>28</v>
      </c>
      <c r="C277" s="43" t="s">
        <v>147</v>
      </c>
      <c r="D277" s="43" t="s">
        <v>406</v>
      </c>
      <c r="E277" s="43" t="s">
        <v>407</v>
      </c>
      <c r="F277" s="41">
        <v>21</v>
      </c>
      <c r="G277" s="2">
        <f>IF(AND(COUNTA($B277:$F277=5),COUNTIF(B$2:B277,B277)=1),1,0)</f>
        <v>0</v>
      </c>
      <c r="H277" s="2">
        <f>IF(AND(COUNTA($B277:$F277=5),COUNTIF(C$2:C277,C277)=1),1,0)</f>
        <v>0</v>
      </c>
      <c r="I277" s="2">
        <f>IF(AND(COUNTA($B277:$F277=5),COUNTIF(D$2:D277,D277)=1),1,0)</f>
        <v>1</v>
      </c>
      <c r="J277" s="2">
        <f>IF(AND(COUNTA($B277:$F277=5),COUNTIF(E$2:E277,E277)=1),1,0)</f>
        <v>1</v>
      </c>
      <c r="K277" s="2">
        <f>IF(AND(COUNTA($B277:$F277=5),COUNTIF(F$2:F277,F277)=1),1,0)</f>
        <v>0</v>
      </c>
      <c r="L277" s="45" t="str">
        <f t="shared" si="8"/>
        <v>V0039_21</v>
      </c>
      <c r="M277" s="2">
        <f>IF(AND(COUNTA($B277:$F277)=5,COUNTIF(L$2:L277,L277)=1),1,0)</f>
        <v>1</v>
      </c>
      <c r="N277" s="14">
        <f t="array" ref="N277">SUMPRODUCT(--(Volunteer=$D277),--(Volunteer&lt;&gt;""),--(Arsenic_ppb&lt;&gt;""))</f>
        <v>5</v>
      </c>
      <c r="O277" s="14">
        <f t="shared" si="9"/>
        <v>5</v>
      </c>
      <c r="P277" s="36">
        <f t="array" ref="P277">IF(N277=0,"",SUM(IF(Volunteer=$D277,Arsenic_ppb))/N277)</f>
        <v>18</v>
      </c>
      <c r="Q277" s="36">
        <f t="array" ref="Q277">IF(P277="","",MAX((--(Commune=$C277))*IF(Vol_mean="",0,Vol_mean)))</f>
        <v>20.399999999999999</v>
      </c>
      <c r="R277" s="36">
        <f t="array" ref="R277">SUMPRODUCT(--(District=$B277),Commune_max,(--(Commune_tag)))/SUMPRODUCT((--(District=$B277)),Commune_tag)</f>
        <v>27.157142857142855</v>
      </c>
    </row>
    <row r="278" spans="1:18" x14ac:dyDescent="0.55000000000000004">
      <c r="A278" s="43">
        <v>277</v>
      </c>
      <c r="B278" s="43" t="s">
        <v>28</v>
      </c>
      <c r="C278" s="43" t="s">
        <v>147</v>
      </c>
      <c r="D278" s="43" t="s">
        <v>406</v>
      </c>
      <c r="E278" s="43" t="s">
        <v>408</v>
      </c>
      <c r="F278" s="41">
        <v>16</v>
      </c>
      <c r="G278" s="2">
        <f>IF(AND(COUNTA($B278:$F278=5),COUNTIF(B$2:B278,B278)=1),1,0)</f>
        <v>0</v>
      </c>
      <c r="H278" s="2">
        <f>IF(AND(COUNTA($B278:$F278=5),COUNTIF(C$2:C278,C278)=1),1,0)</f>
        <v>0</v>
      </c>
      <c r="I278" s="2">
        <f>IF(AND(COUNTA($B278:$F278=5),COUNTIF(D$2:D278,D278)=1),1,0)</f>
        <v>0</v>
      </c>
      <c r="J278" s="2">
        <f>IF(AND(COUNTA($B278:$F278=5),COUNTIF(E$2:E278,E278)=1),1,0)</f>
        <v>1</v>
      </c>
      <c r="K278" s="2">
        <f>IF(AND(COUNTA($B278:$F278=5),COUNTIF(F$2:F278,F278)=1),1,0)</f>
        <v>0</v>
      </c>
      <c r="L278" s="45" t="str">
        <f t="shared" si="8"/>
        <v>V0039_16</v>
      </c>
      <c r="M278" s="2">
        <f>IF(AND(COUNTA($B278:$F278)=5,COUNTIF(L$2:L278,L278)=1),1,0)</f>
        <v>1</v>
      </c>
      <c r="N278" s="14">
        <f t="array" ref="N278">SUMPRODUCT(--(Volunteer=$D278),--(Volunteer&lt;&gt;""),--(Arsenic_ppb&lt;&gt;""))</f>
        <v>5</v>
      </c>
      <c r="O278" s="14">
        <f t="shared" si="9"/>
        <v>5</v>
      </c>
      <c r="P278" s="36">
        <f t="array" ref="P278">IF(N278=0,"",SUM(IF(Volunteer=$D278,Arsenic_ppb))/N278)</f>
        <v>18</v>
      </c>
      <c r="Q278" s="36">
        <f t="array" ref="Q278">IF(P278="","",MAX((--(Commune=$C278))*IF(Vol_mean="",0,Vol_mean)))</f>
        <v>20.399999999999999</v>
      </c>
      <c r="R278" s="36">
        <f t="array" ref="R278">SUMPRODUCT(--(District=$B278),Commune_max,(--(Commune_tag)))/SUMPRODUCT((--(District=$B278)),Commune_tag)</f>
        <v>27.157142857142855</v>
      </c>
    </row>
    <row r="279" spans="1:18" x14ac:dyDescent="0.55000000000000004">
      <c r="A279" s="43">
        <v>278</v>
      </c>
      <c r="B279" s="43" t="s">
        <v>28</v>
      </c>
      <c r="C279" s="43" t="s">
        <v>147</v>
      </c>
      <c r="D279" s="43" t="s">
        <v>406</v>
      </c>
      <c r="E279" s="43" t="s">
        <v>409</v>
      </c>
      <c r="F279" s="41">
        <v>19</v>
      </c>
      <c r="G279" s="2">
        <f>IF(AND(COUNTA($B279:$F279=5),COUNTIF(B$2:B279,B279)=1),1,0)</f>
        <v>0</v>
      </c>
      <c r="H279" s="2">
        <f>IF(AND(COUNTA($B279:$F279=5),COUNTIF(C$2:C279,C279)=1),1,0)</f>
        <v>0</v>
      </c>
      <c r="I279" s="2">
        <f>IF(AND(COUNTA($B279:$F279=5),COUNTIF(D$2:D279,D279)=1),1,0)</f>
        <v>0</v>
      </c>
      <c r="J279" s="2">
        <f>IF(AND(COUNTA($B279:$F279=5),COUNTIF(E$2:E279,E279)=1),1,0)</f>
        <v>1</v>
      </c>
      <c r="K279" s="2">
        <f>IF(AND(COUNTA($B279:$F279=5),COUNTIF(F$2:F279,F279)=1),1,0)</f>
        <v>0</v>
      </c>
      <c r="L279" s="45" t="str">
        <f t="shared" si="8"/>
        <v>V0039_19</v>
      </c>
      <c r="M279" s="2">
        <f>IF(AND(COUNTA($B279:$F279)=5,COUNTIF(L$2:L279,L279)=1),1,0)</f>
        <v>1</v>
      </c>
      <c r="N279" s="14">
        <f t="array" ref="N279">SUMPRODUCT(--(Volunteer=$D279),--(Volunteer&lt;&gt;""),--(Arsenic_ppb&lt;&gt;""))</f>
        <v>5</v>
      </c>
      <c r="O279" s="14">
        <f t="shared" si="9"/>
        <v>5</v>
      </c>
      <c r="P279" s="36">
        <f t="array" ref="P279">IF(N279=0,"",SUM(IF(Volunteer=$D279,Arsenic_ppb))/N279)</f>
        <v>18</v>
      </c>
      <c r="Q279" s="36">
        <f t="array" ref="Q279">IF(P279="","",MAX((--(Commune=$C279))*IF(Vol_mean="",0,Vol_mean)))</f>
        <v>20.399999999999999</v>
      </c>
      <c r="R279" s="36">
        <f t="array" ref="R279">SUMPRODUCT(--(District=$B279),Commune_max,(--(Commune_tag)))/SUMPRODUCT((--(District=$B279)),Commune_tag)</f>
        <v>27.157142857142855</v>
      </c>
    </row>
    <row r="280" spans="1:18" x14ac:dyDescent="0.55000000000000004">
      <c r="A280" s="43">
        <v>279</v>
      </c>
      <c r="B280" s="43" t="s">
        <v>28</v>
      </c>
      <c r="C280" s="43" t="s">
        <v>147</v>
      </c>
      <c r="D280" s="43" t="s">
        <v>406</v>
      </c>
      <c r="E280" s="43" t="s">
        <v>410</v>
      </c>
      <c r="F280" s="41">
        <v>20</v>
      </c>
      <c r="G280" s="2">
        <f>IF(AND(COUNTA($B280:$F280=5),COUNTIF(B$2:B280,B280)=1),1,0)</f>
        <v>0</v>
      </c>
      <c r="H280" s="2">
        <f>IF(AND(COUNTA($B280:$F280=5),COUNTIF(C$2:C280,C280)=1),1,0)</f>
        <v>0</v>
      </c>
      <c r="I280" s="2">
        <f>IF(AND(COUNTA($B280:$F280=5),COUNTIF(D$2:D280,D280)=1),1,0)</f>
        <v>0</v>
      </c>
      <c r="J280" s="2">
        <f>IF(AND(COUNTA($B280:$F280=5),COUNTIF(E$2:E280,E280)=1),1,0)</f>
        <v>1</v>
      </c>
      <c r="K280" s="2">
        <f>IF(AND(COUNTA($B280:$F280=5),COUNTIF(F$2:F280,F280)=1),1,0)</f>
        <v>0</v>
      </c>
      <c r="L280" s="45" t="str">
        <f t="shared" si="8"/>
        <v>V0039_20</v>
      </c>
      <c r="M280" s="2">
        <f>IF(AND(COUNTA($B280:$F280)=5,COUNTIF(L$2:L280,L280)=1),1,0)</f>
        <v>1</v>
      </c>
      <c r="N280" s="14">
        <f t="array" ref="N280">SUMPRODUCT(--(Volunteer=$D280),--(Volunteer&lt;&gt;""),--(Arsenic_ppb&lt;&gt;""))</f>
        <v>5</v>
      </c>
      <c r="O280" s="14">
        <f t="shared" si="9"/>
        <v>5</v>
      </c>
      <c r="P280" s="36">
        <f t="array" ref="P280">IF(N280=0,"",SUM(IF(Volunteer=$D280,Arsenic_ppb))/N280)</f>
        <v>18</v>
      </c>
      <c r="Q280" s="36">
        <f t="array" ref="Q280">IF(P280="","",MAX((--(Commune=$C280))*IF(Vol_mean="",0,Vol_mean)))</f>
        <v>20.399999999999999</v>
      </c>
      <c r="R280" s="36">
        <f t="array" ref="R280">SUMPRODUCT(--(District=$B280),Commune_max,(--(Commune_tag)))/SUMPRODUCT((--(District=$B280)),Commune_tag)</f>
        <v>27.157142857142855</v>
      </c>
    </row>
    <row r="281" spans="1:18" x14ac:dyDescent="0.55000000000000004">
      <c r="A281" s="43">
        <v>280</v>
      </c>
      <c r="B281" s="43" t="s">
        <v>28</v>
      </c>
      <c r="C281" s="43" t="s">
        <v>147</v>
      </c>
      <c r="D281" s="43" t="s">
        <v>406</v>
      </c>
      <c r="E281" s="43" t="s">
        <v>411</v>
      </c>
      <c r="F281" s="41">
        <v>14</v>
      </c>
      <c r="G281" s="2">
        <f>IF(AND(COUNTA($B281:$F281=5),COUNTIF(B$2:B281,B281)=1),1,0)</f>
        <v>0</v>
      </c>
      <c r="H281" s="2">
        <f>IF(AND(COUNTA($B281:$F281=5),COUNTIF(C$2:C281,C281)=1),1,0)</f>
        <v>0</v>
      </c>
      <c r="I281" s="2">
        <f>IF(AND(COUNTA($B281:$F281=5),COUNTIF(D$2:D281,D281)=1),1,0)</f>
        <v>0</v>
      </c>
      <c r="J281" s="2">
        <f>IF(AND(COUNTA($B281:$F281=5),COUNTIF(E$2:E281,E281)=1),1,0)</f>
        <v>1</v>
      </c>
      <c r="K281" s="2">
        <f>IF(AND(COUNTA($B281:$F281=5),COUNTIF(F$2:F281,F281)=1),1,0)</f>
        <v>0</v>
      </c>
      <c r="L281" s="45" t="str">
        <f t="shared" si="8"/>
        <v>V0039_14</v>
      </c>
      <c r="M281" s="2">
        <f>IF(AND(COUNTA($B281:$F281)=5,COUNTIF(L$2:L281,L281)=1),1,0)</f>
        <v>1</v>
      </c>
      <c r="N281" s="14">
        <f t="array" ref="N281">SUMPRODUCT(--(Volunteer=$D281),--(Volunteer&lt;&gt;""),--(Arsenic_ppb&lt;&gt;""))</f>
        <v>5</v>
      </c>
      <c r="O281" s="14">
        <f t="shared" si="9"/>
        <v>5</v>
      </c>
      <c r="P281" s="36">
        <f t="array" ref="P281">IF(N281=0,"",SUM(IF(Volunteer=$D281,Arsenic_ppb))/N281)</f>
        <v>18</v>
      </c>
      <c r="Q281" s="36">
        <f t="array" ref="Q281">IF(P281="","",MAX((--(Commune=$C281))*IF(Vol_mean="",0,Vol_mean)))</f>
        <v>20.399999999999999</v>
      </c>
      <c r="R281" s="36">
        <f t="array" ref="R281">SUMPRODUCT(--(District=$B281),Commune_max,(--(Commune_tag)))/SUMPRODUCT((--(District=$B281)),Commune_tag)</f>
        <v>27.157142857142855</v>
      </c>
    </row>
    <row r="282" spans="1:18" x14ac:dyDescent="0.55000000000000004">
      <c r="A282" s="43">
        <v>281</v>
      </c>
      <c r="B282" s="43" t="s">
        <v>28</v>
      </c>
      <c r="C282" s="43" t="s">
        <v>147</v>
      </c>
      <c r="D282" s="43" t="s">
        <v>412</v>
      </c>
      <c r="E282" s="43" t="s">
        <v>413</v>
      </c>
      <c r="F282" s="41">
        <v>13</v>
      </c>
      <c r="G282" s="2">
        <f>IF(AND(COUNTA($B282:$F282=5),COUNTIF(B$2:B282,B282)=1),1,0)</f>
        <v>0</v>
      </c>
      <c r="H282" s="2">
        <f>IF(AND(COUNTA($B282:$F282=5),COUNTIF(C$2:C282,C282)=1),1,0)</f>
        <v>0</v>
      </c>
      <c r="I282" s="2">
        <f>IF(AND(COUNTA($B282:$F282=5),COUNTIF(D$2:D282,D282)=1),1,0)</f>
        <v>1</v>
      </c>
      <c r="J282" s="2">
        <f>IF(AND(COUNTA($B282:$F282=5),COUNTIF(E$2:E282,E282)=1),1,0)</f>
        <v>1</v>
      </c>
      <c r="K282" s="2">
        <f>IF(AND(COUNTA($B282:$F282=5),COUNTIF(F$2:F282,F282)=1),1,0)</f>
        <v>0</v>
      </c>
      <c r="L282" s="45" t="str">
        <f t="shared" si="8"/>
        <v>V0040_13</v>
      </c>
      <c r="M282" s="2">
        <f>IF(AND(COUNTA($B282:$F282)=5,COUNTIF(L$2:L282,L282)=1),1,0)</f>
        <v>1</v>
      </c>
      <c r="N282" s="14">
        <f t="array" ref="N282">SUMPRODUCT(--(Volunteer=$D282),--(Volunteer&lt;&gt;""),--(Arsenic_ppb&lt;&gt;""))</f>
        <v>7</v>
      </c>
      <c r="O282" s="14">
        <f t="shared" si="9"/>
        <v>4</v>
      </c>
      <c r="P282" s="36">
        <f t="array" ref="P282">IF(N282=0,"",SUM(IF(Volunteer=$D282,Arsenic_ppb))/N282)</f>
        <v>13.142857142857142</v>
      </c>
      <c r="Q282" s="36">
        <f t="array" ref="Q282">IF(P282="","",MAX((--(Commune=$C282))*IF(Vol_mean="",0,Vol_mean)))</f>
        <v>20.399999999999999</v>
      </c>
      <c r="R282" s="36">
        <f t="array" ref="R282">SUMPRODUCT(--(District=$B282),Commune_max,(--(Commune_tag)))/SUMPRODUCT((--(District=$B282)),Commune_tag)</f>
        <v>27.157142857142855</v>
      </c>
    </row>
    <row r="283" spans="1:18" x14ac:dyDescent="0.55000000000000004">
      <c r="A283" s="43">
        <v>282</v>
      </c>
      <c r="B283" s="43" t="s">
        <v>28</v>
      </c>
      <c r="C283" s="43" t="s">
        <v>147</v>
      </c>
      <c r="D283" s="43" t="s">
        <v>412</v>
      </c>
      <c r="E283" s="43" t="s">
        <v>414</v>
      </c>
      <c r="F283" s="41">
        <v>15</v>
      </c>
      <c r="G283" s="2">
        <f>IF(AND(COUNTA($B283:$F283=5),COUNTIF(B$2:B283,B283)=1),1,0)</f>
        <v>0</v>
      </c>
      <c r="H283" s="2">
        <f>IF(AND(COUNTA($B283:$F283=5),COUNTIF(C$2:C283,C283)=1),1,0)</f>
        <v>0</v>
      </c>
      <c r="I283" s="2">
        <f>IF(AND(COUNTA($B283:$F283=5),COUNTIF(D$2:D283,D283)=1),1,0)</f>
        <v>0</v>
      </c>
      <c r="J283" s="2">
        <f>IF(AND(COUNTA($B283:$F283=5),COUNTIF(E$2:E283,E283)=1),1,0)</f>
        <v>1</v>
      </c>
      <c r="K283" s="2">
        <f>IF(AND(COUNTA($B283:$F283=5),COUNTIF(F$2:F283,F283)=1),1,0)</f>
        <v>0</v>
      </c>
      <c r="L283" s="45" t="str">
        <f t="shared" si="8"/>
        <v>V0040_15</v>
      </c>
      <c r="M283" s="2">
        <f>IF(AND(COUNTA($B283:$F283)=5,COUNTIF(L$2:L283,L283)=1),1,0)</f>
        <v>1</v>
      </c>
      <c r="N283" s="14">
        <f t="array" ref="N283">SUMPRODUCT(--(Volunteer=$D283),--(Volunteer&lt;&gt;""),--(Arsenic_ppb&lt;&gt;""))</f>
        <v>7</v>
      </c>
      <c r="O283" s="14">
        <f t="shared" si="9"/>
        <v>4</v>
      </c>
      <c r="P283" s="36">
        <f t="array" ref="P283">IF(N283=0,"",SUM(IF(Volunteer=$D283,Arsenic_ppb))/N283)</f>
        <v>13.142857142857142</v>
      </c>
      <c r="Q283" s="36">
        <f t="array" ref="Q283">IF(P283="","",MAX((--(Commune=$C283))*IF(Vol_mean="",0,Vol_mean)))</f>
        <v>20.399999999999999</v>
      </c>
      <c r="R283" s="36">
        <f t="array" ref="R283">SUMPRODUCT(--(District=$B283),Commune_max,(--(Commune_tag)))/SUMPRODUCT((--(District=$B283)),Commune_tag)</f>
        <v>27.157142857142855</v>
      </c>
    </row>
    <row r="284" spans="1:18" x14ac:dyDescent="0.55000000000000004">
      <c r="A284" s="43">
        <v>283</v>
      </c>
      <c r="B284" s="43" t="s">
        <v>28</v>
      </c>
      <c r="C284" s="43" t="s">
        <v>147</v>
      </c>
      <c r="D284" s="43" t="s">
        <v>412</v>
      </c>
      <c r="E284" s="43" t="s">
        <v>415</v>
      </c>
      <c r="F284" s="41">
        <v>14</v>
      </c>
      <c r="G284" s="2">
        <f>IF(AND(COUNTA($B284:$F284=5),COUNTIF(B$2:B284,B284)=1),1,0)</f>
        <v>0</v>
      </c>
      <c r="H284" s="2">
        <f>IF(AND(COUNTA($B284:$F284=5),COUNTIF(C$2:C284,C284)=1),1,0)</f>
        <v>0</v>
      </c>
      <c r="I284" s="2">
        <f>IF(AND(COUNTA($B284:$F284=5),COUNTIF(D$2:D284,D284)=1),1,0)</f>
        <v>0</v>
      </c>
      <c r="J284" s="2">
        <f>IF(AND(COUNTA($B284:$F284=5),COUNTIF(E$2:E284,E284)=1),1,0)</f>
        <v>1</v>
      </c>
      <c r="K284" s="2">
        <f>IF(AND(COUNTA($B284:$F284=5),COUNTIF(F$2:F284,F284)=1),1,0)</f>
        <v>0</v>
      </c>
      <c r="L284" s="45" t="str">
        <f t="shared" si="8"/>
        <v>V0040_14</v>
      </c>
      <c r="M284" s="2">
        <f>IF(AND(COUNTA($B284:$F284)=5,COUNTIF(L$2:L284,L284)=1),1,0)</f>
        <v>1</v>
      </c>
      <c r="N284" s="14">
        <f t="array" ref="N284">SUMPRODUCT(--(Volunteer=$D284),--(Volunteer&lt;&gt;""),--(Arsenic_ppb&lt;&gt;""))</f>
        <v>7</v>
      </c>
      <c r="O284" s="14">
        <f t="shared" si="9"/>
        <v>4</v>
      </c>
      <c r="P284" s="36">
        <f t="array" ref="P284">IF(N284=0,"",SUM(IF(Volunteer=$D284,Arsenic_ppb))/N284)</f>
        <v>13.142857142857142</v>
      </c>
      <c r="Q284" s="36">
        <f t="array" ref="Q284">IF(P284="","",MAX((--(Commune=$C284))*IF(Vol_mean="",0,Vol_mean)))</f>
        <v>20.399999999999999</v>
      </c>
      <c r="R284" s="36">
        <f t="array" ref="R284">SUMPRODUCT(--(District=$B284),Commune_max,(--(Commune_tag)))/SUMPRODUCT((--(District=$B284)),Commune_tag)</f>
        <v>27.157142857142855</v>
      </c>
    </row>
    <row r="285" spans="1:18" x14ac:dyDescent="0.55000000000000004">
      <c r="A285" s="43">
        <v>284</v>
      </c>
      <c r="B285" s="43" t="s">
        <v>28</v>
      </c>
      <c r="C285" s="43" t="s">
        <v>147</v>
      </c>
      <c r="D285" s="43" t="s">
        <v>412</v>
      </c>
      <c r="E285" s="43" t="s">
        <v>416</v>
      </c>
      <c r="F285" s="41">
        <v>13</v>
      </c>
      <c r="G285" s="2">
        <f>IF(AND(COUNTA($B285:$F285=5),COUNTIF(B$2:B285,B285)=1),1,0)</f>
        <v>0</v>
      </c>
      <c r="H285" s="2">
        <f>IF(AND(COUNTA($B285:$F285=5),COUNTIF(C$2:C285,C285)=1),1,0)</f>
        <v>0</v>
      </c>
      <c r="I285" s="2">
        <f>IF(AND(COUNTA($B285:$F285=5),COUNTIF(D$2:D285,D285)=1),1,0)</f>
        <v>0</v>
      </c>
      <c r="J285" s="2">
        <f>IF(AND(COUNTA($B285:$F285=5),COUNTIF(E$2:E285,E285)=1),1,0)</f>
        <v>1</v>
      </c>
      <c r="K285" s="2">
        <f>IF(AND(COUNTA($B285:$F285=5),COUNTIF(F$2:F285,F285)=1),1,0)</f>
        <v>0</v>
      </c>
      <c r="L285" s="45" t="str">
        <f t="shared" si="8"/>
        <v>V0040_13</v>
      </c>
      <c r="M285" s="2">
        <f>IF(AND(COUNTA($B285:$F285)=5,COUNTIF(L$2:L285,L285)=1),1,0)</f>
        <v>0</v>
      </c>
      <c r="N285" s="14">
        <f t="array" ref="N285">SUMPRODUCT(--(Volunteer=$D285),--(Volunteer&lt;&gt;""),--(Arsenic_ppb&lt;&gt;""))</f>
        <v>7</v>
      </c>
      <c r="O285" s="14">
        <f t="shared" si="9"/>
        <v>4</v>
      </c>
      <c r="P285" s="36">
        <f t="array" ref="P285">IF(N285=0,"",SUM(IF(Volunteer=$D285,Arsenic_ppb))/N285)</f>
        <v>13.142857142857142</v>
      </c>
      <c r="Q285" s="36">
        <f t="array" ref="Q285">IF(P285="","",MAX((--(Commune=$C285))*IF(Vol_mean="",0,Vol_mean)))</f>
        <v>20.399999999999999</v>
      </c>
      <c r="R285" s="36">
        <f t="array" ref="R285">SUMPRODUCT(--(District=$B285),Commune_max,(--(Commune_tag)))/SUMPRODUCT((--(District=$B285)),Commune_tag)</f>
        <v>27.157142857142855</v>
      </c>
    </row>
    <row r="286" spans="1:18" x14ac:dyDescent="0.55000000000000004">
      <c r="A286" s="43">
        <v>285</v>
      </c>
      <c r="B286" s="43" t="s">
        <v>28</v>
      </c>
      <c r="C286" s="43" t="s">
        <v>147</v>
      </c>
      <c r="D286" s="43" t="s">
        <v>412</v>
      </c>
      <c r="E286" s="43" t="s">
        <v>417</v>
      </c>
      <c r="F286" s="41">
        <v>13</v>
      </c>
      <c r="G286" s="2">
        <f>IF(AND(COUNTA($B286:$F286=5),COUNTIF(B$2:B286,B286)=1),1,0)</f>
        <v>0</v>
      </c>
      <c r="H286" s="2">
        <f>IF(AND(COUNTA($B286:$F286=5),COUNTIF(C$2:C286,C286)=1),1,0)</f>
        <v>0</v>
      </c>
      <c r="I286" s="2">
        <f>IF(AND(COUNTA($B286:$F286=5),COUNTIF(D$2:D286,D286)=1),1,0)</f>
        <v>0</v>
      </c>
      <c r="J286" s="2">
        <f>IF(AND(COUNTA($B286:$F286=5),COUNTIF(E$2:E286,E286)=1),1,0)</f>
        <v>1</v>
      </c>
      <c r="K286" s="2">
        <f>IF(AND(COUNTA($B286:$F286=5),COUNTIF(F$2:F286,F286)=1),1,0)</f>
        <v>0</v>
      </c>
      <c r="L286" s="45" t="str">
        <f t="shared" si="8"/>
        <v>V0040_13</v>
      </c>
      <c r="M286" s="2">
        <f>IF(AND(COUNTA($B286:$F286)=5,COUNTIF(L$2:L286,L286)=1),1,0)</f>
        <v>0</v>
      </c>
      <c r="N286" s="14">
        <f t="array" ref="N286">SUMPRODUCT(--(Volunteer=$D286),--(Volunteer&lt;&gt;""),--(Arsenic_ppb&lt;&gt;""))</f>
        <v>7</v>
      </c>
      <c r="O286" s="14">
        <f t="shared" si="9"/>
        <v>4</v>
      </c>
      <c r="P286" s="36">
        <f t="array" ref="P286">IF(N286=0,"",SUM(IF(Volunteer=$D286,Arsenic_ppb))/N286)</f>
        <v>13.142857142857142</v>
      </c>
      <c r="Q286" s="36">
        <f t="array" ref="Q286">IF(P286="","",MAX((--(Commune=$C286))*IF(Vol_mean="",0,Vol_mean)))</f>
        <v>20.399999999999999</v>
      </c>
      <c r="R286" s="36">
        <f t="array" ref="R286">SUMPRODUCT(--(District=$B286),Commune_max,(--(Commune_tag)))/SUMPRODUCT((--(District=$B286)),Commune_tag)</f>
        <v>27.157142857142855</v>
      </c>
    </row>
    <row r="287" spans="1:18" x14ac:dyDescent="0.55000000000000004">
      <c r="A287" s="43">
        <v>286</v>
      </c>
      <c r="B287" s="43" t="s">
        <v>28</v>
      </c>
      <c r="C287" s="43" t="s">
        <v>147</v>
      </c>
      <c r="D287" s="43" t="s">
        <v>412</v>
      </c>
      <c r="E287" s="43" t="s">
        <v>418</v>
      </c>
      <c r="F287" s="41">
        <v>12</v>
      </c>
      <c r="G287" s="2">
        <f>IF(AND(COUNTA($B287:$F287=5),COUNTIF(B$2:B287,B287)=1),1,0)</f>
        <v>0</v>
      </c>
      <c r="H287" s="2">
        <f>IF(AND(COUNTA($B287:$F287=5),COUNTIF(C$2:C287,C287)=1),1,0)</f>
        <v>0</v>
      </c>
      <c r="I287" s="2">
        <f>IF(AND(COUNTA($B287:$F287=5),COUNTIF(D$2:D287,D287)=1),1,0)</f>
        <v>0</v>
      </c>
      <c r="J287" s="2">
        <f>IF(AND(COUNTA($B287:$F287=5),COUNTIF(E$2:E287,E287)=1),1,0)</f>
        <v>1</v>
      </c>
      <c r="K287" s="2">
        <f>IF(AND(COUNTA($B287:$F287=5),COUNTIF(F$2:F287,F287)=1),1,0)</f>
        <v>0</v>
      </c>
      <c r="L287" s="45" t="str">
        <f t="shared" si="8"/>
        <v>V0040_12</v>
      </c>
      <c r="M287" s="2">
        <f>IF(AND(COUNTA($B287:$F287)=5,COUNTIF(L$2:L287,L287)=1),1,0)</f>
        <v>1</v>
      </c>
      <c r="N287" s="14">
        <f t="array" ref="N287">SUMPRODUCT(--(Volunteer=$D287),--(Volunteer&lt;&gt;""),--(Arsenic_ppb&lt;&gt;""))</f>
        <v>7</v>
      </c>
      <c r="O287" s="14">
        <f t="shared" si="9"/>
        <v>4</v>
      </c>
      <c r="P287" s="36">
        <f t="array" ref="P287">IF(N287=0,"",SUM(IF(Volunteer=$D287,Arsenic_ppb))/N287)</f>
        <v>13.142857142857142</v>
      </c>
      <c r="Q287" s="36">
        <f t="array" ref="Q287">IF(P287="","",MAX((--(Commune=$C287))*IF(Vol_mean="",0,Vol_mean)))</f>
        <v>20.399999999999999</v>
      </c>
      <c r="R287" s="36">
        <f t="array" ref="R287">SUMPRODUCT(--(District=$B287),Commune_max,(--(Commune_tag)))/SUMPRODUCT((--(District=$B287)),Commune_tag)</f>
        <v>27.157142857142855</v>
      </c>
    </row>
    <row r="288" spans="1:18" x14ac:dyDescent="0.55000000000000004">
      <c r="A288" s="43">
        <v>287</v>
      </c>
      <c r="B288" s="43" t="s">
        <v>28</v>
      </c>
      <c r="C288" s="43" t="s">
        <v>147</v>
      </c>
      <c r="D288" s="43" t="s">
        <v>412</v>
      </c>
      <c r="E288" s="43" t="s">
        <v>419</v>
      </c>
      <c r="F288" s="41">
        <v>12</v>
      </c>
      <c r="G288" s="2">
        <f>IF(AND(COUNTA($B288:$F288=5),COUNTIF(B$2:B288,B288)=1),1,0)</f>
        <v>0</v>
      </c>
      <c r="H288" s="2">
        <f>IF(AND(COUNTA($B288:$F288=5),COUNTIF(C$2:C288,C288)=1),1,0)</f>
        <v>0</v>
      </c>
      <c r="I288" s="2">
        <f>IF(AND(COUNTA($B288:$F288=5),COUNTIF(D$2:D288,D288)=1),1,0)</f>
        <v>0</v>
      </c>
      <c r="J288" s="2">
        <f>IF(AND(COUNTA($B288:$F288=5),COUNTIF(E$2:E288,E288)=1),1,0)</f>
        <v>1</v>
      </c>
      <c r="K288" s="2">
        <f>IF(AND(COUNTA($B288:$F288=5),COUNTIF(F$2:F288,F288)=1),1,0)</f>
        <v>0</v>
      </c>
      <c r="L288" s="45" t="str">
        <f t="shared" si="8"/>
        <v>V0040_12</v>
      </c>
      <c r="M288" s="2">
        <f>IF(AND(COUNTA($B288:$F288)=5,COUNTIF(L$2:L288,L288)=1),1,0)</f>
        <v>0</v>
      </c>
      <c r="N288" s="14">
        <f t="array" ref="N288">SUMPRODUCT(--(Volunteer=$D288),--(Volunteer&lt;&gt;""),--(Arsenic_ppb&lt;&gt;""))</f>
        <v>7</v>
      </c>
      <c r="O288" s="14">
        <f t="shared" si="9"/>
        <v>4</v>
      </c>
      <c r="P288" s="36">
        <f t="array" ref="P288">IF(N288=0,"",SUM(IF(Volunteer=$D288,Arsenic_ppb))/N288)</f>
        <v>13.142857142857142</v>
      </c>
      <c r="Q288" s="36">
        <f t="array" ref="Q288">IF(P288="","",MAX((--(Commune=$C288))*IF(Vol_mean="",0,Vol_mean)))</f>
        <v>20.399999999999999</v>
      </c>
      <c r="R288" s="36">
        <f t="array" ref="R288">SUMPRODUCT(--(District=$B288),Commune_max,(--(Commune_tag)))/SUMPRODUCT((--(District=$B288)),Commune_tag)</f>
        <v>27.157142857142855</v>
      </c>
    </row>
    <row r="289" spans="1:18" x14ac:dyDescent="0.55000000000000004">
      <c r="A289" s="43">
        <v>288</v>
      </c>
      <c r="B289" s="43" t="s">
        <v>28</v>
      </c>
      <c r="C289" s="43" t="s">
        <v>32</v>
      </c>
      <c r="D289" s="43" t="s">
        <v>420</v>
      </c>
      <c r="E289" s="43" t="s">
        <v>421</v>
      </c>
      <c r="F289" s="41">
        <v>9</v>
      </c>
      <c r="G289" s="2">
        <f>IF(AND(COUNTA($B289:$F289=5),COUNTIF(B$2:B289,B289)=1),1,0)</f>
        <v>0</v>
      </c>
      <c r="H289" s="2">
        <f>IF(AND(COUNTA($B289:$F289=5),COUNTIF(C$2:C289,C289)=1),1,0)</f>
        <v>1</v>
      </c>
      <c r="I289" s="2">
        <f>IF(AND(COUNTA($B289:$F289=5),COUNTIF(D$2:D289,D289)=1),1,0)</f>
        <v>1</v>
      </c>
      <c r="J289" s="2">
        <f>IF(AND(COUNTA($B289:$F289=5),COUNTIF(E$2:E289,E289)=1),1,0)</f>
        <v>1</v>
      </c>
      <c r="K289" s="2">
        <f>IF(AND(COUNTA($B289:$F289=5),COUNTIF(F$2:F289,F289)=1),1,0)</f>
        <v>0</v>
      </c>
      <c r="L289" s="45" t="str">
        <f t="shared" si="8"/>
        <v>V0041_9</v>
      </c>
      <c r="M289" s="2">
        <f>IF(AND(COUNTA($B289:$F289)=5,COUNTIF(L$2:L289,L289)=1),1,0)</f>
        <v>1</v>
      </c>
      <c r="N289" s="14">
        <f t="array" ref="N289">SUMPRODUCT(--(Volunteer=$D289),--(Volunteer&lt;&gt;""),--(Arsenic_ppb&lt;&gt;""))</f>
        <v>6</v>
      </c>
      <c r="O289" s="14">
        <f t="shared" si="9"/>
        <v>2</v>
      </c>
      <c r="P289" s="36">
        <f t="array" ref="P289">IF(N289=0,"",SUM(IF(Volunteer=$D289,Arsenic_ppb))/N289)</f>
        <v>8.5</v>
      </c>
      <c r="Q289" s="36">
        <f t="array" ref="Q289">IF(P289="","",MAX((--(Commune=$C289))*IF(Vol_mean="",0,Vol_mean)))</f>
        <v>8.5</v>
      </c>
      <c r="R289" s="36">
        <f t="array" ref="R289">SUMPRODUCT(--(District=$B289),Commune_max,(--(Commune_tag)))/SUMPRODUCT((--(District=$B289)),Commune_tag)</f>
        <v>27.157142857142855</v>
      </c>
    </row>
    <row r="290" spans="1:18" x14ac:dyDescent="0.55000000000000004">
      <c r="A290" s="43">
        <v>289</v>
      </c>
      <c r="B290" s="43" t="s">
        <v>28</v>
      </c>
      <c r="C290" s="43" t="s">
        <v>32</v>
      </c>
      <c r="D290" s="43" t="s">
        <v>420</v>
      </c>
      <c r="E290" s="43" t="s">
        <v>422</v>
      </c>
      <c r="F290" s="41">
        <v>8</v>
      </c>
      <c r="G290" s="2">
        <f>IF(AND(COUNTA($B290:$F290=5),COUNTIF(B$2:B290,B290)=1),1,0)</f>
        <v>0</v>
      </c>
      <c r="H290" s="2">
        <f>IF(AND(COUNTA($B290:$F290=5),COUNTIF(C$2:C290,C290)=1),1,0)</f>
        <v>0</v>
      </c>
      <c r="I290" s="2">
        <f>IF(AND(COUNTA($B290:$F290=5),COUNTIF(D$2:D290,D290)=1),1,0)</f>
        <v>0</v>
      </c>
      <c r="J290" s="2">
        <f>IF(AND(COUNTA($B290:$F290=5),COUNTIF(E$2:E290,E290)=1),1,0)</f>
        <v>1</v>
      </c>
      <c r="K290" s="2">
        <f>IF(AND(COUNTA($B290:$F290=5),COUNTIF(F$2:F290,F290)=1),1,0)</f>
        <v>1</v>
      </c>
      <c r="L290" s="45" t="str">
        <f t="shared" si="8"/>
        <v>V0041_8</v>
      </c>
      <c r="M290" s="2">
        <f>IF(AND(COUNTA($B290:$F290)=5,COUNTIF(L$2:L290,L290)=1),1,0)</f>
        <v>1</v>
      </c>
      <c r="N290" s="14">
        <f t="array" ref="N290">SUMPRODUCT(--(Volunteer=$D290),--(Volunteer&lt;&gt;""),--(Arsenic_ppb&lt;&gt;""))</f>
        <v>6</v>
      </c>
      <c r="O290" s="14">
        <f t="shared" si="9"/>
        <v>2</v>
      </c>
      <c r="P290" s="36">
        <f t="array" ref="P290">IF(N290=0,"",SUM(IF(Volunteer=$D290,Arsenic_ppb))/N290)</f>
        <v>8.5</v>
      </c>
      <c r="Q290" s="36">
        <f t="array" ref="Q290">IF(P290="","",MAX((--(Commune=$C290))*IF(Vol_mean="",0,Vol_mean)))</f>
        <v>8.5</v>
      </c>
      <c r="R290" s="36">
        <f t="array" ref="R290">SUMPRODUCT(--(District=$B290),Commune_max,(--(Commune_tag)))/SUMPRODUCT((--(District=$B290)),Commune_tag)</f>
        <v>27.157142857142855</v>
      </c>
    </row>
    <row r="291" spans="1:18" x14ac:dyDescent="0.55000000000000004">
      <c r="A291" s="43">
        <v>290</v>
      </c>
      <c r="B291" s="43" t="s">
        <v>28</v>
      </c>
      <c r="C291" s="43" t="s">
        <v>32</v>
      </c>
      <c r="D291" s="43" t="s">
        <v>420</v>
      </c>
      <c r="E291" s="43" t="s">
        <v>423</v>
      </c>
      <c r="F291" s="41">
        <v>8</v>
      </c>
      <c r="G291" s="2">
        <f>IF(AND(COUNTA($B291:$F291=5),COUNTIF(B$2:B291,B291)=1),1,0)</f>
        <v>0</v>
      </c>
      <c r="H291" s="2">
        <f>IF(AND(COUNTA($B291:$F291=5),COUNTIF(C$2:C291,C291)=1),1,0)</f>
        <v>0</v>
      </c>
      <c r="I291" s="2">
        <f>IF(AND(COUNTA($B291:$F291=5),COUNTIF(D$2:D291,D291)=1),1,0)</f>
        <v>0</v>
      </c>
      <c r="J291" s="2">
        <f>IF(AND(COUNTA($B291:$F291=5),COUNTIF(E$2:E291,E291)=1),1,0)</f>
        <v>1</v>
      </c>
      <c r="K291" s="2">
        <f>IF(AND(COUNTA($B291:$F291=5),COUNTIF(F$2:F291,F291)=1),1,0)</f>
        <v>0</v>
      </c>
      <c r="L291" s="45" t="str">
        <f t="shared" si="8"/>
        <v>V0041_8</v>
      </c>
      <c r="M291" s="2">
        <f>IF(AND(COUNTA($B291:$F291)=5,COUNTIF(L$2:L291,L291)=1),1,0)</f>
        <v>0</v>
      </c>
      <c r="N291" s="14">
        <f t="array" ref="N291">SUMPRODUCT(--(Volunteer=$D291),--(Volunteer&lt;&gt;""),--(Arsenic_ppb&lt;&gt;""))</f>
        <v>6</v>
      </c>
      <c r="O291" s="14">
        <f t="shared" si="9"/>
        <v>2</v>
      </c>
      <c r="P291" s="36">
        <f t="array" ref="P291">IF(N291=0,"",SUM(IF(Volunteer=$D291,Arsenic_ppb))/N291)</f>
        <v>8.5</v>
      </c>
      <c r="Q291" s="36">
        <f t="array" ref="Q291">IF(P291="","",MAX((--(Commune=$C291))*IF(Vol_mean="",0,Vol_mean)))</f>
        <v>8.5</v>
      </c>
      <c r="R291" s="36">
        <f t="array" ref="R291">SUMPRODUCT(--(District=$B291),Commune_max,(--(Commune_tag)))/SUMPRODUCT((--(District=$B291)),Commune_tag)</f>
        <v>27.157142857142855</v>
      </c>
    </row>
    <row r="292" spans="1:18" x14ac:dyDescent="0.55000000000000004">
      <c r="A292" s="43">
        <v>291</v>
      </c>
      <c r="B292" s="43" t="s">
        <v>28</v>
      </c>
      <c r="C292" s="43" t="s">
        <v>32</v>
      </c>
      <c r="D292" s="43" t="s">
        <v>420</v>
      </c>
      <c r="E292" s="43" t="s">
        <v>424</v>
      </c>
      <c r="F292" s="41">
        <v>8</v>
      </c>
      <c r="G292" s="2">
        <f>IF(AND(COUNTA($B292:$F292=5),COUNTIF(B$2:B292,B292)=1),1,0)</f>
        <v>0</v>
      </c>
      <c r="H292" s="2">
        <f>IF(AND(COUNTA($B292:$F292=5),COUNTIF(C$2:C292,C292)=1),1,0)</f>
        <v>0</v>
      </c>
      <c r="I292" s="2">
        <f>IF(AND(COUNTA($B292:$F292=5),COUNTIF(D$2:D292,D292)=1),1,0)</f>
        <v>0</v>
      </c>
      <c r="J292" s="2">
        <f>IF(AND(COUNTA($B292:$F292=5),COUNTIF(E$2:E292,E292)=1),1,0)</f>
        <v>1</v>
      </c>
      <c r="K292" s="2">
        <f>IF(AND(COUNTA($B292:$F292=5),COUNTIF(F$2:F292,F292)=1),1,0)</f>
        <v>0</v>
      </c>
      <c r="L292" s="45" t="str">
        <f t="shared" si="8"/>
        <v>V0041_8</v>
      </c>
      <c r="M292" s="2">
        <f>IF(AND(COUNTA($B292:$F292)=5,COUNTIF(L$2:L292,L292)=1),1,0)</f>
        <v>0</v>
      </c>
      <c r="N292" s="14">
        <f t="array" ref="N292">SUMPRODUCT(--(Volunteer=$D292),--(Volunteer&lt;&gt;""),--(Arsenic_ppb&lt;&gt;""))</f>
        <v>6</v>
      </c>
      <c r="O292" s="14">
        <f t="shared" si="9"/>
        <v>2</v>
      </c>
      <c r="P292" s="36">
        <f t="array" ref="P292">IF(N292=0,"",SUM(IF(Volunteer=$D292,Arsenic_ppb))/N292)</f>
        <v>8.5</v>
      </c>
      <c r="Q292" s="36">
        <f t="array" ref="Q292">IF(P292="","",MAX((--(Commune=$C292))*IF(Vol_mean="",0,Vol_mean)))</f>
        <v>8.5</v>
      </c>
      <c r="R292" s="36">
        <f t="array" ref="R292">SUMPRODUCT(--(District=$B292),Commune_max,(--(Commune_tag)))/SUMPRODUCT((--(District=$B292)),Commune_tag)</f>
        <v>27.157142857142855</v>
      </c>
    </row>
    <row r="293" spans="1:18" x14ac:dyDescent="0.55000000000000004">
      <c r="A293" s="43">
        <v>292</v>
      </c>
      <c r="B293" s="43" t="s">
        <v>28</v>
      </c>
      <c r="C293" s="43" t="s">
        <v>32</v>
      </c>
      <c r="D293" s="43" t="s">
        <v>420</v>
      </c>
      <c r="E293" s="43" t="s">
        <v>425</v>
      </c>
      <c r="F293" s="41">
        <v>9</v>
      </c>
      <c r="G293" s="2">
        <f>IF(AND(COUNTA($B293:$F293=5),COUNTIF(B$2:B293,B293)=1),1,0)</f>
        <v>0</v>
      </c>
      <c r="H293" s="2">
        <f>IF(AND(COUNTA($B293:$F293=5),COUNTIF(C$2:C293,C293)=1),1,0)</f>
        <v>0</v>
      </c>
      <c r="I293" s="2">
        <f>IF(AND(COUNTA($B293:$F293=5),COUNTIF(D$2:D293,D293)=1),1,0)</f>
        <v>0</v>
      </c>
      <c r="J293" s="2">
        <f>IF(AND(COUNTA($B293:$F293=5),COUNTIF(E$2:E293,E293)=1),1,0)</f>
        <v>1</v>
      </c>
      <c r="K293" s="2">
        <f>IF(AND(COUNTA($B293:$F293=5),COUNTIF(F$2:F293,F293)=1),1,0)</f>
        <v>0</v>
      </c>
      <c r="L293" s="45" t="str">
        <f t="shared" si="8"/>
        <v>V0041_9</v>
      </c>
      <c r="M293" s="2">
        <f>IF(AND(COUNTA($B293:$F293)=5,COUNTIF(L$2:L293,L293)=1),1,0)</f>
        <v>0</v>
      </c>
      <c r="N293" s="14">
        <f t="array" ref="N293">SUMPRODUCT(--(Volunteer=$D293),--(Volunteer&lt;&gt;""),--(Arsenic_ppb&lt;&gt;""))</f>
        <v>6</v>
      </c>
      <c r="O293" s="14">
        <f t="shared" si="9"/>
        <v>2</v>
      </c>
      <c r="P293" s="36">
        <f t="array" ref="P293">IF(N293=0,"",SUM(IF(Volunteer=$D293,Arsenic_ppb))/N293)</f>
        <v>8.5</v>
      </c>
      <c r="Q293" s="36">
        <f t="array" ref="Q293">IF(P293="","",MAX((--(Commune=$C293))*IF(Vol_mean="",0,Vol_mean)))</f>
        <v>8.5</v>
      </c>
      <c r="R293" s="36">
        <f t="array" ref="R293">SUMPRODUCT(--(District=$B293),Commune_max,(--(Commune_tag)))/SUMPRODUCT((--(District=$B293)),Commune_tag)</f>
        <v>27.157142857142855</v>
      </c>
    </row>
    <row r="294" spans="1:18" x14ac:dyDescent="0.55000000000000004">
      <c r="A294" s="43">
        <v>293</v>
      </c>
      <c r="B294" s="43" t="s">
        <v>28</v>
      </c>
      <c r="C294" s="43" t="s">
        <v>32</v>
      </c>
      <c r="D294" s="43" t="s">
        <v>420</v>
      </c>
      <c r="E294" s="43" t="s">
        <v>426</v>
      </c>
      <c r="F294" s="41">
        <v>9</v>
      </c>
      <c r="G294" s="2">
        <f>IF(AND(COUNTA($B294:$F294=5),COUNTIF(B$2:B294,B294)=1),1,0)</f>
        <v>0</v>
      </c>
      <c r="H294" s="2">
        <f>IF(AND(COUNTA($B294:$F294=5),COUNTIF(C$2:C294,C294)=1),1,0)</f>
        <v>0</v>
      </c>
      <c r="I294" s="2">
        <f>IF(AND(COUNTA($B294:$F294=5),COUNTIF(D$2:D294,D294)=1),1,0)</f>
        <v>0</v>
      </c>
      <c r="J294" s="2">
        <f>IF(AND(COUNTA($B294:$F294=5),COUNTIF(E$2:E294,E294)=1),1,0)</f>
        <v>1</v>
      </c>
      <c r="K294" s="2">
        <f>IF(AND(COUNTA($B294:$F294=5),COUNTIF(F$2:F294,F294)=1),1,0)</f>
        <v>0</v>
      </c>
      <c r="L294" s="45" t="str">
        <f t="shared" si="8"/>
        <v>V0041_9</v>
      </c>
      <c r="M294" s="2">
        <f>IF(AND(COUNTA($B294:$F294)=5,COUNTIF(L$2:L294,L294)=1),1,0)</f>
        <v>0</v>
      </c>
      <c r="N294" s="14">
        <f t="array" ref="N294">SUMPRODUCT(--(Volunteer=$D294),--(Volunteer&lt;&gt;""),--(Arsenic_ppb&lt;&gt;""))</f>
        <v>6</v>
      </c>
      <c r="O294" s="14">
        <f t="shared" si="9"/>
        <v>2</v>
      </c>
      <c r="P294" s="36">
        <f t="array" ref="P294">IF(N294=0,"",SUM(IF(Volunteer=$D294,Arsenic_ppb))/N294)</f>
        <v>8.5</v>
      </c>
      <c r="Q294" s="36">
        <f t="array" ref="Q294">IF(P294="","",MAX((--(Commune=$C294))*IF(Vol_mean="",0,Vol_mean)))</f>
        <v>8.5</v>
      </c>
      <c r="R294" s="36">
        <f t="array" ref="R294">SUMPRODUCT(--(District=$B294),Commune_max,(--(Commune_tag)))/SUMPRODUCT((--(District=$B294)),Commune_tag)</f>
        <v>27.157142857142855</v>
      </c>
    </row>
    <row r="295" spans="1:18" x14ac:dyDescent="0.55000000000000004">
      <c r="A295" s="43">
        <v>294</v>
      </c>
      <c r="B295" s="43" t="s">
        <v>28</v>
      </c>
      <c r="C295" s="43" t="s">
        <v>32</v>
      </c>
      <c r="D295" s="43" t="s">
        <v>427</v>
      </c>
      <c r="E295" s="43" t="s">
        <v>428</v>
      </c>
      <c r="F295" s="41">
        <v>5</v>
      </c>
      <c r="G295" s="2">
        <f>IF(AND(COUNTA($B295:$F295=5),COUNTIF(B$2:B295,B295)=1),1,0)</f>
        <v>0</v>
      </c>
      <c r="H295" s="2">
        <f>IF(AND(COUNTA($B295:$F295=5),COUNTIF(C$2:C295,C295)=1),1,0)</f>
        <v>0</v>
      </c>
      <c r="I295" s="2">
        <f>IF(AND(COUNTA($B295:$F295=5),COUNTIF(D$2:D295,D295)=1),1,0)</f>
        <v>1</v>
      </c>
      <c r="J295" s="2">
        <f>IF(AND(COUNTA($B295:$F295=5),COUNTIF(E$2:E295,E295)=1),1,0)</f>
        <v>1</v>
      </c>
      <c r="K295" s="2">
        <f>IF(AND(COUNTA($B295:$F295=5),COUNTIF(F$2:F295,F295)=1),1,0)</f>
        <v>0</v>
      </c>
      <c r="L295" s="45" t="str">
        <f t="shared" si="8"/>
        <v>V0042_5</v>
      </c>
      <c r="M295" s="2">
        <f>IF(AND(COUNTA($B295:$F295)=5,COUNTIF(L$2:L295,L295)=1),1,0)</f>
        <v>1</v>
      </c>
      <c r="N295" s="14">
        <f t="array" ref="N295">SUMPRODUCT(--(Volunteer=$D295),--(Volunteer&lt;&gt;""),--(Arsenic_ppb&lt;&gt;""))</f>
        <v>10</v>
      </c>
      <c r="O295" s="14">
        <f t="shared" si="9"/>
        <v>3</v>
      </c>
      <c r="P295" s="36">
        <f t="array" ref="P295">IF(N295=0,"",SUM(IF(Volunteer=$D295,Arsenic_ppb))/N295)</f>
        <v>5.5</v>
      </c>
      <c r="Q295" s="36">
        <f t="array" ref="Q295">IF(P295="","",MAX((--(Commune=$C295))*IF(Vol_mean="",0,Vol_mean)))</f>
        <v>8.5</v>
      </c>
      <c r="R295" s="36">
        <f t="array" ref="R295">SUMPRODUCT(--(District=$B295),Commune_max,(--(Commune_tag)))/SUMPRODUCT((--(District=$B295)),Commune_tag)</f>
        <v>27.157142857142855</v>
      </c>
    </row>
    <row r="296" spans="1:18" x14ac:dyDescent="0.55000000000000004">
      <c r="A296" s="43">
        <v>295</v>
      </c>
      <c r="B296" s="43" t="s">
        <v>28</v>
      </c>
      <c r="C296" s="43" t="s">
        <v>32</v>
      </c>
      <c r="D296" s="43" t="s">
        <v>427</v>
      </c>
      <c r="E296" s="43" t="s">
        <v>429</v>
      </c>
      <c r="F296" s="41">
        <v>5</v>
      </c>
      <c r="G296" s="2">
        <f>IF(AND(COUNTA($B296:$F296=5),COUNTIF(B$2:B296,B296)=1),1,0)</f>
        <v>0</v>
      </c>
      <c r="H296" s="2">
        <f>IF(AND(COUNTA($B296:$F296=5),COUNTIF(C$2:C296,C296)=1),1,0)</f>
        <v>0</v>
      </c>
      <c r="I296" s="2">
        <f>IF(AND(COUNTA($B296:$F296=5),COUNTIF(D$2:D296,D296)=1),1,0)</f>
        <v>0</v>
      </c>
      <c r="J296" s="2">
        <f>IF(AND(COUNTA($B296:$F296=5),COUNTIF(E$2:E296,E296)=1),1,0)</f>
        <v>1</v>
      </c>
      <c r="K296" s="2">
        <f>IF(AND(COUNTA($B296:$F296=5),COUNTIF(F$2:F296,F296)=1),1,0)</f>
        <v>0</v>
      </c>
      <c r="L296" s="45" t="str">
        <f t="shared" si="8"/>
        <v>V0042_5</v>
      </c>
      <c r="M296" s="2">
        <f>IF(AND(COUNTA($B296:$F296)=5,COUNTIF(L$2:L296,L296)=1),1,0)</f>
        <v>0</v>
      </c>
      <c r="N296" s="14">
        <f t="array" ref="N296">SUMPRODUCT(--(Volunteer=$D296),--(Volunteer&lt;&gt;""),--(Arsenic_ppb&lt;&gt;""))</f>
        <v>10</v>
      </c>
      <c r="O296" s="14">
        <f t="shared" si="9"/>
        <v>3</v>
      </c>
      <c r="P296" s="36">
        <f t="array" ref="P296">IF(N296=0,"",SUM(IF(Volunteer=$D296,Arsenic_ppb))/N296)</f>
        <v>5.5</v>
      </c>
      <c r="Q296" s="36">
        <f t="array" ref="Q296">IF(P296="","",MAX((--(Commune=$C296))*IF(Vol_mean="",0,Vol_mean)))</f>
        <v>8.5</v>
      </c>
      <c r="R296" s="36">
        <f t="array" ref="R296">SUMPRODUCT(--(District=$B296),Commune_max,(--(Commune_tag)))/SUMPRODUCT((--(District=$B296)),Commune_tag)</f>
        <v>27.157142857142855</v>
      </c>
    </row>
    <row r="297" spans="1:18" x14ac:dyDescent="0.55000000000000004">
      <c r="A297" s="43">
        <v>296</v>
      </c>
      <c r="B297" s="43" t="s">
        <v>28</v>
      </c>
      <c r="C297" s="43" t="s">
        <v>32</v>
      </c>
      <c r="D297" s="43" t="s">
        <v>427</v>
      </c>
      <c r="E297" s="43" t="s">
        <v>430</v>
      </c>
      <c r="F297" s="41">
        <v>5</v>
      </c>
      <c r="G297" s="2">
        <f>IF(AND(COUNTA($B297:$F297=5),COUNTIF(B$2:B297,B297)=1),1,0)</f>
        <v>0</v>
      </c>
      <c r="H297" s="2">
        <f>IF(AND(COUNTA($B297:$F297=5),COUNTIF(C$2:C297,C297)=1),1,0)</f>
        <v>0</v>
      </c>
      <c r="I297" s="2">
        <f>IF(AND(COUNTA($B297:$F297=5),COUNTIF(D$2:D297,D297)=1),1,0)</f>
        <v>0</v>
      </c>
      <c r="J297" s="2">
        <f>IF(AND(COUNTA($B297:$F297=5),COUNTIF(E$2:E297,E297)=1),1,0)</f>
        <v>1</v>
      </c>
      <c r="K297" s="2">
        <f>IF(AND(COUNTA($B297:$F297=5),COUNTIF(F$2:F297,F297)=1),1,0)</f>
        <v>0</v>
      </c>
      <c r="L297" s="45" t="str">
        <f t="shared" si="8"/>
        <v>V0042_5</v>
      </c>
      <c r="M297" s="2">
        <f>IF(AND(COUNTA($B297:$F297)=5,COUNTIF(L$2:L297,L297)=1),1,0)</f>
        <v>0</v>
      </c>
      <c r="N297" s="14">
        <f t="array" ref="N297">SUMPRODUCT(--(Volunteer=$D297),--(Volunteer&lt;&gt;""),--(Arsenic_ppb&lt;&gt;""))</f>
        <v>10</v>
      </c>
      <c r="O297" s="14">
        <f t="shared" si="9"/>
        <v>3</v>
      </c>
      <c r="P297" s="36">
        <f t="array" ref="P297">IF(N297=0,"",SUM(IF(Volunteer=$D297,Arsenic_ppb))/N297)</f>
        <v>5.5</v>
      </c>
      <c r="Q297" s="36">
        <f t="array" ref="Q297">IF(P297="","",MAX((--(Commune=$C297))*IF(Vol_mean="",0,Vol_mean)))</f>
        <v>8.5</v>
      </c>
      <c r="R297" s="36">
        <f t="array" ref="R297">SUMPRODUCT(--(District=$B297),Commune_max,(--(Commune_tag)))/SUMPRODUCT((--(District=$B297)),Commune_tag)</f>
        <v>27.157142857142855</v>
      </c>
    </row>
    <row r="298" spans="1:18" x14ac:dyDescent="0.55000000000000004">
      <c r="A298" s="43">
        <v>297</v>
      </c>
      <c r="B298" s="43" t="s">
        <v>28</v>
      </c>
      <c r="C298" s="43" t="s">
        <v>32</v>
      </c>
      <c r="D298" s="43" t="s">
        <v>427</v>
      </c>
      <c r="E298" s="43" t="s">
        <v>431</v>
      </c>
      <c r="F298" s="41">
        <v>5</v>
      </c>
      <c r="G298" s="2">
        <f>IF(AND(COUNTA($B298:$F298=5),COUNTIF(B$2:B298,B298)=1),1,0)</f>
        <v>0</v>
      </c>
      <c r="H298" s="2">
        <f>IF(AND(COUNTA($B298:$F298=5),COUNTIF(C$2:C298,C298)=1),1,0)</f>
        <v>0</v>
      </c>
      <c r="I298" s="2">
        <f>IF(AND(COUNTA($B298:$F298=5),COUNTIF(D$2:D298,D298)=1),1,0)</f>
        <v>0</v>
      </c>
      <c r="J298" s="2">
        <f>IF(AND(COUNTA($B298:$F298=5),COUNTIF(E$2:E298,E298)=1),1,0)</f>
        <v>1</v>
      </c>
      <c r="K298" s="2">
        <f>IF(AND(COUNTA($B298:$F298=5),COUNTIF(F$2:F298,F298)=1),1,0)</f>
        <v>0</v>
      </c>
      <c r="L298" s="45" t="str">
        <f t="shared" si="8"/>
        <v>V0042_5</v>
      </c>
      <c r="M298" s="2">
        <f>IF(AND(COUNTA($B298:$F298)=5,COUNTIF(L$2:L298,L298)=1),1,0)</f>
        <v>0</v>
      </c>
      <c r="N298" s="14">
        <f t="array" ref="N298">SUMPRODUCT(--(Volunteer=$D298),--(Volunteer&lt;&gt;""),--(Arsenic_ppb&lt;&gt;""))</f>
        <v>10</v>
      </c>
      <c r="O298" s="14">
        <f t="shared" si="9"/>
        <v>3</v>
      </c>
      <c r="P298" s="36">
        <f t="array" ref="P298">IF(N298=0,"",SUM(IF(Volunteer=$D298,Arsenic_ppb))/N298)</f>
        <v>5.5</v>
      </c>
      <c r="Q298" s="36">
        <f t="array" ref="Q298">IF(P298="","",MAX((--(Commune=$C298))*IF(Vol_mean="",0,Vol_mean)))</f>
        <v>8.5</v>
      </c>
      <c r="R298" s="36">
        <f t="array" ref="R298">SUMPRODUCT(--(District=$B298),Commune_max,(--(Commune_tag)))/SUMPRODUCT((--(District=$B298)),Commune_tag)</f>
        <v>27.157142857142855</v>
      </c>
    </row>
    <row r="299" spans="1:18" x14ac:dyDescent="0.55000000000000004">
      <c r="A299" s="43">
        <v>298</v>
      </c>
      <c r="B299" s="43" t="s">
        <v>28</v>
      </c>
      <c r="C299" s="43" t="s">
        <v>32</v>
      </c>
      <c r="D299" s="43" t="s">
        <v>427</v>
      </c>
      <c r="E299" s="43" t="s">
        <v>432</v>
      </c>
      <c r="F299" s="41">
        <v>5</v>
      </c>
      <c r="G299" s="2">
        <f>IF(AND(COUNTA($B299:$F299=5),COUNTIF(B$2:B299,B299)=1),1,0)</f>
        <v>0</v>
      </c>
      <c r="H299" s="2">
        <f>IF(AND(COUNTA($B299:$F299=5),COUNTIF(C$2:C299,C299)=1),1,0)</f>
        <v>0</v>
      </c>
      <c r="I299" s="2">
        <f>IF(AND(COUNTA($B299:$F299=5),COUNTIF(D$2:D299,D299)=1),1,0)</f>
        <v>0</v>
      </c>
      <c r="J299" s="2">
        <f>IF(AND(COUNTA($B299:$F299=5),COUNTIF(E$2:E299,E299)=1),1,0)</f>
        <v>1</v>
      </c>
      <c r="K299" s="2">
        <f>IF(AND(COUNTA($B299:$F299=5),COUNTIF(F$2:F299,F299)=1),1,0)</f>
        <v>0</v>
      </c>
      <c r="L299" s="45" t="str">
        <f t="shared" si="8"/>
        <v>V0042_5</v>
      </c>
      <c r="M299" s="2">
        <f>IF(AND(COUNTA($B299:$F299)=5,COUNTIF(L$2:L299,L299)=1),1,0)</f>
        <v>0</v>
      </c>
      <c r="N299" s="14">
        <f t="array" ref="N299">SUMPRODUCT(--(Volunteer=$D299),--(Volunteer&lt;&gt;""),--(Arsenic_ppb&lt;&gt;""))</f>
        <v>10</v>
      </c>
      <c r="O299" s="14">
        <f t="shared" si="9"/>
        <v>3</v>
      </c>
      <c r="P299" s="36">
        <f t="array" ref="P299">IF(N299=0,"",SUM(IF(Volunteer=$D299,Arsenic_ppb))/N299)</f>
        <v>5.5</v>
      </c>
      <c r="Q299" s="36">
        <f t="array" ref="Q299">IF(P299="","",MAX((--(Commune=$C299))*IF(Vol_mean="",0,Vol_mean)))</f>
        <v>8.5</v>
      </c>
      <c r="R299" s="36">
        <f t="array" ref="R299">SUMPRODUCT(--(District=$B299),Commune_max,(--(Commune_tag)))/SUMPRODUCT((--(District=$B299)),Commune_tag)</f>
        <v>27.157142857142855</v>
      </c>
    </row>
    <row r="300" spans="1:18" x14ac:dyDescent="0.55000000000000004">
      <c r="A300" s="43">
        <v>299</v>
      </c>
      <c r="B300" s="43" t="s">
        <v>28</v>
      </c>
      <c r="C300" s="43" t="s">
        <v>32</v>
      </c>
      <c r="D300" s="43" t="s">
        <v>427</v>
      </c>
      <c r="E300" s="43" t="s">
        <v>433</v>
      </c>
      <c r="F300" s="41">
        <v>5</v>
      </c>
      <c r="G300" s="2">
        <f>IF(AND(COUNTA($B300:$F300=5),COUNTIF(B$2:B300,B300)=1),1,0)</f>
        <v>0</v>
      </c>
      <c r="H300" s="2">
        <f>IF(AND(COUNTA($B300:$F300=5),COUNTIF(C$2:C300,C300)=1),1,0)</f>
        <v>0</v>
      </c>
      <c r="I300" s="2">
        <f>IF(AND(COUNTA($B300:$F300=5),COUNTIF(D$2:D300,D300)=1),1,0)</f>
        <v>0</v>
      </c>
      <c r="J300" s="2">
        <f>IF(AND(COUNTA($B300:$F300=5),COUNTIF(E$2:E300,E300)=1),1,0)</f>
        <v>1</v>
      </c>
      <c r="K300" s="2">
        <f>IF(AND(COUNTA($B300:$F300=5),COUNTIF(F$2:F300,F300)=1),1,0)</f>
        <v>0</v>
      </c>
      <c r="L300" s="45" t="str">
        <f t="shared" si="8"/>
        <v>V0042_5</v>
      </c>
      <c r="M300" s="2">
        <f>IF(AND(COUNTA($B300:$F300)=5,COUNTIF(L$2:L300,L300)=1),1,0)</f>
        <v>0</v>
      </c>
      <c r="N300" s="14">
        <f t="array" ref="N300">SUMPRODUCT(--(Volunteer=$D300),--(Volunteer&lt;&gt;""),--(Arsenic_ppb&lt;&gt;""))</f>
        <v>10</v>
      </c>
      <c r="O300" s="14">
        <f t="shared" si="9"/>
        <v>3</v>
      </c>
      <c r="P300" s="36">
        <f t="array" ref="P300">IF(N300=0,"",SUM(IF(Volunteer=$D300,Arsenic_ppb))/N300)</f>
        <v>5.5</v>
      </c>
      <c r="Q300" s="36">
        <f t="array" ref="Q300">IF(P300="","",MAX((--(Commune=$C300))*IF(Vol_mean="",0,Vol_mean)))</f>
        <v>8.5</v>
      </c>
      <c r="R300" s="36">
        <f t="array" ref="R300">SUMPRODUCT(--(District=$B300),Commune_max,(--(Commune_tag)))/SUMPRODUCT((--(District=$B300)),Commune_tag)</f>
        <v>27.157142857142855</v>
      </c>
    </row>
    <row r="301" spans="1:18" x14ac:dyDescent="0.55000000000000004">
      <c r="A301" s="43">
        <v>300</v>
      </c>
      <c r="B301" s="43" t="s">
        <v>28</v>
      </c>
      <c r="C301" s="43" t="s">
        <v>32</v>
      </c>
      <c r="D301" s="43" t="s">
        <v>427</v>
      </c>
      <c r="E301" s="43" t="s">
        <v>434</v>
      </c>
      <c r="F301" s="41">
        <v>6</v>
      </c>
      <c r="G301" s="2">
        <f>IF(AND(COUNTA($B301:$F301=5),COUNTIF(B$2:B301,B301)=1),1,0)</f>
        <v>0</v>
      </c>
      <c r="H301" s="2">
        <f>IF(AND(COUNTA($B301:$F301=5),COUNTIF(C$2:C301,C301)=1),1,0)</f>
        <v>0</v>
      </c>
      <c r="I301" s="2">
        <f>IF(AND(COUNTA($B301:$F301=5),COUNTIF(D$2:D301,D301)=1),1,0)</f>
        <v>0</v>
      </c>
      <c r="J301" s="2">
        <f>IF(AND(COUNTA($B301:$F301=5),COUNTIF(E$2:E301,E301)=1),1,0)</f>
        <v>1</v>
      </c>
      <c r="K301" s="2">
        <f>IF(AND(COUNTA($B301:$F301=5),COUNTIF(F$2:F301,F301)=1),1,0)</f>
        <v>0</v>
      </c>
      <c r="L301" s="45" t="str">
        <f t="shared" si="8"/>
        <v>V0042_6</v>
      </c>
      <c r="M301" s="2">
        <f>IF(AND(COUNTA($B301:$F301)=5,COUNTIF(L$2:L301,L301)=1),1,0)</f>
        <v>1</v>
      </c>
      <c r="N301" s="14">
        <f t="array" ref="N301">SUMPRODUCT(--(Volunteer=$D301),--(Volunteer&lt;&gt;""),--(Arsenic_ppb&lt;&gt;""))</f>
        <v>10</v>
      </c>
      <c r="O301" s="14">
        <f t="shared" si="9"/>
        <v>3</v>
      </c>
      <c r="P301" s="36">
        <f t="array" ref="P301">IF(N301=0,"",SUM(IF(Volunteer=$D301,Arsenic_ppb))/N301)</f>
        <v>5.5</v>
      </c>
      <c r="Q301" s="36">
        <f t="array" ref="Q301">IF(P301="","",MAX((--(Commune=$C301))*IF(Vol_mean="",0,Vol_mean)))</f>
        <v>8.5</v>
      </c>
      <c r="R301" s="36">
        <f t="array" ref="R301">SUMPRODUCT(--(District=$B301),Commune_max,(--(Commune_tag)))/SUMPRODUCT((--(District=$B301)),Commune_tag)</f>
        <v>27.157142857142855</v>
      </c>
    </row>
    <row r="302" spans="1:18" x14ac:dyDescent="0.55000000000000004">
      <c r="A302" s="43">
        <v>301</v>
      </c>
      <c r="B302" s="43" t="s">
        <v>28</v>
      </c>
      <c r="C302" s="43" t="s">
        <v>32</v>
      </c>
      <c r="D302" s="43" t="s">
        <v>427</v>
      </c>
      <c r="E302" s="43" t="s">
        <v>435</v>
      </c>
      <c r="F302" s="41">
        <v>7</v>
      </c>
      <c r="G302" s="2">
        <f>IF(AND(COUNTA($B302:$F302=5),COUNTIF(B$2:B302,B302)=1),1,0)</f>
        <v>0</v>
      </c>
      <c r="H302" s="2">
        <f>IF(AND(COUNTA($B302:$F302=5),COUNTIF(C$2:C302,C302)=1),1,0)</f>
        <v>0</v>
      </c>
      <c r="I302" s="2">
        <f>IF(AND(COUNTA($B302:$F302=5),COUNTIF(D$2:D302,D302)=1),1,0)</f>
        <v>0</v>
      </c>
      <c r="J302" s="2">
        <f>IF(AND(COUNTA($B302:$F302=5),COUNTIF(E$2:E302,E302)=1),1,0)</f>
        <v>1</v>
      </c>
      <c r="K302" s="2">
        <f>IF(AND(COUNTA($B302:$F302=5),COUNTIF(F$2:F302,F302)=1),1,0)</f>
        <v>0</v>
      </c>
      <c r="L302" s="45" t="str">
        <f t="shared" si="8"/>
        <v>V0042_7</v>
      </c>
      <c r="M302" s="2">
        <f>IF(AND(COUNTA($B302:$F302)=5,COUNTIF(L$2:L302,L302)=1),1,0)</f>
        <v>1</v>
      </c>
      <c r="N302" s="14">
        <f t="array" ref="N302">SUMPRODUCT(--(Volunteer=$D302),--(Volunteer&lt;&gt;""),--(Arsenic_ppb&lt;&gt;""))</f>
        <v>10</v>
      </c>
      <c r="O302" s="14">
        <f t="shared" si="9"/>
        <v>3</v>
      </c>
      <c r="P302" s="36">
        <f t="array" ref="P302">IF(N302=0,"",SUM(IF(Volunteer=$D302,Arsenic_ppb))/N302)</f>
        <v>5.5</v>
      </c>
      <c r="Q302" s="36">
        <f t="array" ref="Q302">IF(P302="","",MAX((--(Commune=$C302))*IF(Vol_mean="",0,Vol_mean)))</f>
        <v>8.5</v>
      </c>
      <c r="R302" s="36">
        <f t="array" ref="R302">SUMPRODUCT(--(District=$B302),Commune_max,(--(Commune_tag)))/SUMPRODUCT((--(District=$B302)),Commune_tag)</f>
        <v>27.157142857142855</v>
      </c>
    </row>
    <row r="303" spans="1:18" x14ac:dyDescent="0.55000000000000004">
      <c r="A303" s="43">
        <v>302</v>
      </c>
      <c r="B303" s="43" t="s">
        <v>28</v>
      </c>
      <c r="C303" s="43" t="s">
        <v>32</v>
      </c>
      <c r="D303" s="43" t="s">
        <v>427</v>
      </c>
      <c r="E303" s="43" t="s">
        <v>436</v>
      </c>
      <c r="F303" s="41">
        <v>6</v>
      </c>
      <c r="G303" s="2">
        <f>IF(AND(COUNTA($B303:$F303=5),COUNTIF(B$2:B303,B303)=1),1,0)</f>
        <v>0</v>
      </c>
      <c r="H303" s="2">
        <f>IF(AND(COUNTA($B303:$F303=5),COUNTIF(C$2:C303,C303)=1),1,0)</f>
        <v>0</v>
      </c>
      <c r="I303" s="2">
        <f>IF(AND(COUNTA($B303:$F303=5),COUNTIF(D$2:D303,D303)=1),1,0)</f>
        <v>0</v>
      </c>
      <c r="J303" s="2">
        <f>IF(AND(COUNTA($B303:$F303=5),COUNTIF(E$2:E303,E303)=1),1,0)</f>
        <v>1</v>
      </c>
      <c r="K303" s="2">
        <f>IF(AND(COUNTA($B303:$F303=5),COUNTIF(F$2:F303,F303)=1),1,0)</f>
        <v>0</v>
      </c>
      <c r="L303" s="45" t="str">
        <f t="shared" si="8"/>
        <v>V0042_6</v>
      </c>
      <c r="M303" s="2">
        <f>IF(AND(COUNTA($B303:$F303)=5,COUNTIF(L$2:L303,L303)=1),1,0)</f>
        <v>0</v>
      </c>
      <c r="N303" s="14">
        <f t="array" ref="N303">SUMPRODUCT(--(Volunteer=$D303),--(Volunteer&lt;&gt;""),--(Arsenic_ppb&lt;&gt;""))</f>
        <v>10</v>
      </c>
      <c r="O303" s="14">
        <f t="shared" si="9"/>
        <v>3</v>
      </c>
      <c r="P303" s="36">
        <f t="array" ref="P303">IF(N303=0,"",SUM(IF(Volunteer=$D303,Arsenic_ppb))/N303)</f>
        <v>5.5</v>
      </c>
      <c r="Q303" s="36">
        <f t="array" ref="Q303">IF(P303="","",MAX((--(Commune=$C303))*IF(Vol_mean="",0,Vol_mean)))</f>
        <v>8.5</v>
      </c>
      <c r="R303" s="36">
        <f t="array" ref="R303">SUMPRODUCT(--(District=$B303),Commune_max,(--(Commune_tag)))/SUMPRODUCT((--(District=$B303)),Commune_tag)</f>
        <v>27.157142857142855</v>
      </c>
    </row>
    <row r="304" spans="1:18" x14ac:dyDescent="0.55000000000000004">
      <c r="A304" s="43">
        <v>303</v>
      </c>
      <c r="B304" s="43" t="s">
        <v>28</v>
      </c>
      <c r="C304" s="43" t="s">
        <v>32</v>
      </c>
      <c r="D304" s="43" t="s">
        <v>427</v>
      </c>
      <c r="E304" s="43" t="s">
        <v>437</v>
      </c>
      <c r="F304" s="41">
        <v>6</v>
      </c>
      <c r="G304" s="2">
        <f>IF(AND(COUNTA($B304:$F304=5),COUNTIF(B$2:B304,B304)=1),1,0)</f>
        <v>0</v>
      </c>
      <c r="H304" s="2">
        <f>IF(AND(COUNTA($B304:$F304=5),COUNTIF(C$2:C304,C304)=1),1,0)</f>
        <v>0</v>
      </c>
      <c r="I304" s="2">
        <f>IF(AND(COUNTA($B304:$F304=5),COUNTIF(D$2:D304,D304)=1),1,0)</f>
        <v>0</v>
      </c>
      <c r="J304" s="2">
        <f>IF(AND(COUNTA($B304:$F304=5),COUNTIF(E$2:E304,E304)=1),1,0)</f>
        <v>1</v>
      </c>
      <c r="K304" s="2">
        <f>IF(AND(COUNTA($B304:$F304=5),COUNTIF(F$2:F304,F304)=1),1,0)</f>
        <v>0</v>
      </c>
      <c r="L304" s="45" t="str">
        <f t="shared" si="8"/>
        <v>V0042_6</v>
      </c>
      <c r="M304" s="2">
        <f>IF(AND(COUNTA($B304:$F304)=5,COUNTIF(L$2:L304,L304)=1),1,0)</f>
        <v>0</v>
      </c>
      <c r="N304" s="14">
        <f t="array" ref="N304">SUMPRODUCT(--(Volunteer=$D304),--(Volunteer&lt;&gt;""),--(Arsenic_ppb&lt;&gt;""))</f>
        <v>10</v>
      </c>
      <c r="O304" s="14">
        <f t="shared" si="9"/>
        <v>3</v>
      </c>
      <c r="P304" s="36">
        <f t="array" ref="P304">IF(N304=0,"",SUM(IF(Volunteer=$D304,Arsenic_ppb))/N304)</f>
        <v>5.5</v>
      </c>
      <c r="Q304" s="36">
        <f t="array" ref="Q304">IF(P304="","",MAX((--(Commune=$C304))*IF(Vol_mean="",0,Vol_mean)))</f>
        <v>8.5</v>
      </c>
      <c r="R304" s="36">
        <f t="array" ref="R304">SUMPRODUCT(--(District=$B304),Commune_max,(--(Commune_tag)))/SUMPRODUCT((--(District=$B304)),Commune_tag)</f>
        <v>27.157142857142855</v>
      </c>
    </row>
    <row r="305" spans="1:18" x14ac:dyDescent="0.55000000000000004">
      <c r="A305" s="43">
        <v>304</v>
      </c>
      <c r="B305" s="43" t="s">
        <v>28</v>
      </c>
      <c r="C305" s="43" t="s">
        <v>32</v>
      </c>
      <c r="D305" s="43" t="s">
        <v>438</v>
      </c>
      <c r="E305" s="43" t="s">
        <v>439</v>
      </c>
      <c r="F305" s="41">
        <v>4</v>
      </c>
      <c r="G305" s="2">
        <f>IF(AND(COUNTA($B305:$F305=5),COUNTIF(B$2:B305,B305)=1),1,0)</f>
        <v>0</v>
      </c>
      <c r="H305" s="2">
        <f>IF(AND(COUNTA($B305:$F305=5),COUNTIF(C$2:C305,C305)=1),1,0)</f>
        <v>0</v>
      </c>
      <c r="I305" s="2">
        <f>IF(AND(COUNTA($B305:$F305=5),COUNTIF(D$2:D305,D305)=1),1,0)</f>
        <v>1</v>
      </c>
      <c r="J305" s="2">
        <f>IF(AND(COUNTA($B305:$F305=5),COUNTIF(E$2:E305,E305)=1),1,0)</f>
        <v>1</v>
      </c>
      <c r="K305" s="2">
        <f>IF(AND(COUNTA($B305:$F305=5),COUNTIF(F$2:F305,F305)=1),1,0)</f>
        <v>0</v>
      </c>
      <c r="L305" s="45" t="str">
        <f t="shared" si="8"/>
        <v>V0043_4</v>
      </c>
      <c r="M305" s="2">
        <f>IF(AND(COUNTA($B305:$F305)=5,COUNTIF(L$2:L305,L305)=1),1,0)</f>
        <v>1</v>
      </c>
      <c r="N305" s="14">
        <f t="array" ref="N305">SUMPRODUCT(--(Volunteer=$D305),--(Volunteer&lt;&gt;""),--(Arsenic_ppb&lt;&gt;""))</f>
        <v>5</v>
      </c>
      <c r="O305" s="14">
        <f t="shared" si="9"/>
        <v>2</v>
      </c>
      <c r="P305" s="36">
        <f t="array" ref="P305">IF(N305=0,"",SUM(IF(Volunteer=$D305,Arsenic_ppb))/N305)</f>
        <v>4.8</v>
      </c>
      <c r="Q305" s="36">
        <f t="array" ref="Q305">IF(P305="","",MAX((--(Commune=$C305))*IF(Vol_mean="",0,Vol_mean)))</f>
        <v>8.5</v>
      </c>
      <c r="R305" s="36">
        <f t="array" ref="R305">SUMPRODUCT(--(District=$B305),Commune_max,(--(Commune_tag)))/SUMPRODUCT((--(District=$B305)),Commune_tag)</f>
        <v>27.157142857142855</v>
      </c>
    </row>
    <row r="306" spans="1:18" x14ac:dyDescent="0.55000000000000004">
      <c r="A306" s="43">
        <v>305</v>
      </c>
      <c r="B306" s="43" t="s">
        <v>28</v>
      </c>
      <c r="C306" s="43" t="s">
        <v>32</v>
      </c>
      <c r="D306" s="43" t="s">
        <v>438</v>
      </c>
      <c r="E306" s="43" t="s">
        <v>440</v>
      </c>
      <c r="F306" s="41">
        <v>5</v>
      </c>
      <c r="G306" s="2">
        <f>IF(AND(COUNTA($B306:$F306=5),COUNTIF(B$2:B306,B306)=1),1,0)</f>
        <v>0</v>
      </c>
      <c r="H306" s="2">
        <f>IF(AND(COUNTA($B306:$F306=5),COUNTIF(C$2:C306,C306)=1),1,0)</f>
        <v>0</v>
      </c>
      <c r="I306" s="2">
        <f>IF(AND(COUNTA($B306:$F306=5),COUNTIF(D$2:D306,D306)=1),1,0)</f>
        <v>0</v>
      </c>
      <c r="J306" s="2">
        <f>IF(AND(COUNTA($B306:$F306=5),COUNTIF(E$2:E306,E306)=1),1,0)</f>
        <v>1</v>
      </c>
      <c r="K306" s="2">
        <f>IF(AND(COUNTA($B306:$F306=5),COUNTIF(F$2:F306,F306)=1),1,0)</f>
        <v>0</v>
      </c>
      <c r="L306" s="45" t="str">
        <f t="shared" si="8"/>
        <v>V0043_5</v>
      </c>
      <c r="M306" s="2">
        <f>IF(AND(COUNTA($B306:$F306)=5,COUNTIF(L$2:L306,L306)=1),1,0)</f>
        <v>1</v>
      </c>
      <c r="N306" s="14">
        <f t="array" ref="N306">SUMPRODUCT(--(Volunteer=$D306),--(Volunteer&lt;&gt;""),--(Arsenic_ppb&lt;&gt;""))</f>
        <v>5</v>
      </c>
      <c r="O306" s="14">
        <f t="shared" si="9"/>
        <v>2</v>
      </c>
      <c r="P306" s="36">
        <f t="array" ref="P306">IF(N306=0,"",SUM(IF(Volunteer=$D306,Arsenic_ppb))/N306)</f>
        <v>4.8</v>
      </c>
      <c r="Q306" s="36">
        <f t="array" ref="Q306">IF(P306="","",MAX((--(Commune=$C306))*IF(Vol_mean="",0,Vol_mean)))</f>
        <v>8.5</v>
      </c>
      <c r="R306" s="36">
        <f t="array" ref="R306">SUMPRODUCT(--(District=$B306),Commune_max,(--(Commune_tag)))/SUMPRODUCT((--(District=$B306)),Commune_tag)</f>
        <v>27.157142857142855</v>
      </c>
    </row>
    <row r="307" spans="1:18" x14ac:dyDescent="0.55000000000000004">
      <c r="A307" s="43">
        <v>306</v>
      </c>
      <c r="B307" s="43" t="s">
        <v>28</v>
      </c>
      <c r="C307" s="43" t="s">
        <v>32</v>
      </c>
      <c r="D307" s="43" t="s">
        <v>438</v>
      </c>
      <c r="E307" s="43" t="s">
        <v>441</v>
      </c>
      <c r="F307" s="41">
        <v>5</v>
      </c>
      <c r="G307" s="2">
        <f>IF(AND(COUNTA($B307:$F307=5),COUNTIF(B$2:B307,B307)=1),1,0)</f>
        <v>0</v>
      </c>
      <c r="H307" s="2">
        <f>IF(AND(COUNTA($B307:$F307=5),COUNTIF(C$2:C307,C307)=1),1,0)</f>
        <v>0</v>
      </c>
      <c r="I307" s="2">
        <f>IF(AND(COUNTA($B307:$F307=5),COUNTIF(D$2:D307,D307)=1),1,0)</f>
        <v>0</v>
      </c>
      <c r="J307" s="2">
        <f>IF(AND(COUNTA($B307:$F307=5),COUNTIF(E$2:E307,E307)=1),1,0)</f>
        <v>1</v>
      </c>
      <c r="K307" s="2">
        <f>IF(AND(COUNTA($B307:$F307=5),COUNTIF(F$2:F307,F307)=1),1,0)</f>
        <v>0</v>
      </c>
      <c r="L307" s="45" t="str">
        <f t="shared" si="8"/>
        <v>V0043_5</v>
      </c>
      <c r="M307" s="2">
        <f>IF(AND(COUNTA($B307:$F307)=5,COUNTIF(L$2:L307,L307)=1),1,0)</f>
        <v>0</v>
      </c>
      <c r="N307" s="14">
        <f t="array" ref="N307">SUMPRODUCT(--(Volunteer=$D307),--(Volunteer&lt;&gt;""),--(Arsenic_ppb&lt;&gt;""))</f>
        <v>5</v>
      </c>
      <c r="O307" s="14">
        <f t="shared" si="9"/>
        <v>2</v>
      </c>
      <c r="P307" s="36">
        <f t="array" ref="P307">IF(N307=0,"",SUM(IF(Volunteer=$D307,Arsenic_ppb))/N307)</f>
        <v>4.8</v>
      </c>
      <c r="Q307" s="36">
        <f t="array" ref="Q307">IF(P307="","",MAX((--(Commune=$C307))*IF(Vol_mean="",0,Vol_mean)))</f>
        <v>8.5</v>
      </c>
      <c r="R307" s="36">
        <f t="array" ref="R307">SUMPRODUCT(--(District=$B307),Commune_max,(--(Commune_tag)))/SUMPRODUCT((--(District=$B307)),Commune_tag)</f>
        <v>27.157142857142855</v>
      </c>
    </row>
    <row r="308" spans="1:18" x14ac:dyDescent="0.55000000000000004">
      <c r="A308" s="43">
        <v>307</v>
      </c>
      <c r="B308" s="43" t="s">
        <v>28</v>
      </c>
      <c r="C308" s="43" t="s">
        <v>32</v>
      </c>
      <c r="D308" s="43" t="s">
        <v>438</v>
      </c>
      <c r="E308" s="43" t="s">
        <v>442</v>
      </c>
      <c r="F308" s="41">
        <v>5</v>
      </c>
      <c r="G308" s="2">
        <f>IF(AND(COUNTA($B308:$F308=5),COUNTIF(B$2:B308,B308)=1),1,0)</f>
        <v>0</v>
      </c>
      <c r="H308" s="2">
        <f>IF(AND(COUNTA($B308:$F308=5),COUNTIF(C$2:C308,C308)=1),1,0)</f>
        <v>0</v>
      </c>
      <c r="I308" s="2">
        <f>IF(AND(COUNTA($B308:$F308=5),COUNTIF(D$2:D308,D308)=1),1,0)</f>
        <v>0</v>
      </c>
      <c r="J308" s="2">
        <f>IF(AND(COUNTA($B308:$F308=5),COUNTIF(E$2:E308,E308)=1),1,0)</f>
        <v>1</v>
      </c>
      <c r="K308" s="2">
        <f>IF(AND(COUNTA($B308:$F308=5),COUNTIF(F$2:F308,F308)=1),1,0)</f>
        <v>0</v>
      </c>
      <c r="L308" s="45" t="str">
        <f t="shared" si="8"/>
        <v>V0043_5</v>
      </c>
      <c r="M308" s="2">
        <f>IF(AND(COUNTA($B308:$F308)=5,COUNTIF(L$2:L308,L308)=1),1,0)</f>
        <v>0</v>
      </c>
      <c r="N308" s="14">
        <f t="array" ref="N308">SUMPRODUCT(--(Volunteer=$D308),--(Volunteer&lt;&gt;""),--(Arsenic_ppb&lt;&gt;""))</f>
        <v>5</v>
      </c>
      <c r="O308" s="14">
        <f t="shared" si="9"/>
        <v>2</v>
      </c>
      <c r="P308" s="36">
        <f t="array" ref="P308">IF(N308=0,"",SUM(IF(Volunteer=$D308,Arsenic_ppb))/N308)</f>
        <v>4.8</v>
      </c>
      <c r="Q308" s="36">
        <f t="array" ref="Q308">IF(P308="","",MAX((--(Commune=$C308))*IF(Vol_mean="",0,Vol_mean)))</f>
        <v>8.5</v>
      </c>
      <c r="R308" s="36">
        <f t="array" ref="R308">SUMPRODUCT(--(District=$B308),Commune_max,(--(Commune_tag)))/SUMPRODUCT((--(District=$B308)),Commune_tag)</f>
        <v>27.157142857142855</v>
      </c>
    </row>
    <row r="309" spans="1:18" x14ac:dyDescent="0.55000000000000004">
      <c r="A309" s="43">
        <v>308</v>
      </c>
      <c r="B309" s="43" t="s">
        <v>28</v>
      </c>
      <c r="C309" s="43" t="s">
        <v>32</v>
      </c>
      <c r="D309" s="43" t="s">
        <v>438</v>
      </c>
      <c r="E309" s="43" t="s">
        <v>443</v>
      </c>
      <c r="F309" s="41">
        <v>5</v>
      </c>
      <c r="G309" s="2">
        <f>IF(AND(COUNTA($B309:$F309=5),COUNTIF(B$2:B309,B309)=1),1,0)</f>
        <v>0</v>
      </c>
      <c r="H309" s="2">
        <f>IF(AND(COUNTA($B309:$F309=5),COUNTIF(C$2:C309,C309)=1),1,0)</f>
        <v>0</v>
      </c>
      <c r="I309" s="2">
        <f>IF(AND(COUNTA($B309:$F309=5),COUNTIF(D$2:D309,D309)=1),1,0)</f>
        <v>0</v>
      </c>
      <c r="J309" s="2">
        <f>IF(AND(COUNTA($B309:$F309=5),COUNTIF(E$2:E309,E309)=1),1,0)</f>
        <v>1</v>
      </c>
      <c r="K309" s="2">
        <f>IF(AND(COUNTA($B309:$F309=5),COUNTIF(F$2:F309,F309)=1),1,0)</f>
        <v>0</v>
      </c>
      <c r="L309" s="45" t="str">
        <f t="shared" si="8"/>
        <v>V0043_5</v>
      </c>
      <c r="M309" s="2">
        <f>IF(AND(COUNTA($B309:$F309)=5,COUNTIF(L$2:L309,L309)=1),1,0)</f>
        <v>0</v>
      </c>
      <c r="N309" s="14">
        <f t="array" ref="N309">SUMPRODUCT(--(Volunteer=$D309),--(Volunteer&lt;&gt;""),--(Arsenic_ppb&lt;&gt;""))</f>
        <v>5</v>
      </c>
      <c r="O309" s="14">
        <f t="shared" si="9"/>
        <v>2</v>
      </c>
      <c r="P309" s="36">
        <f t="array" ref="P309">IF(N309=0,"",SUM(IF(Volunteer=$D309,Arsenic_ppb))/N309)</f>
        <v>4.8</v>
      </c>
      <c r="Q309" s="36">
        <f t="array" ref="Q309">IF(P309="","",MAX((--(Commune=$C309))*IF(Vol_mean="",0,Vol_mean)))</f>
        <v>8.5</v>
      </c>
      <c r="R309" s="36">
        <f t="array" ref="R309">SUMPRODUCT(--(District=$B309),Commune_max,(--(Commune_tag)))/SUMPRODUCT((--(District=$B309)),Commune_tag)</f>
        <v>27.157142857142855</v>
      </c>
    </row>
    <row r="310" spans="1:18" x14ac:dyDescent="0.55000000000000004">
      <c r="A310" s="43">
        <v>309</v>
      </c>
      <c r="B310" s="43" t="s">
        <v>28</v>
      </c>
      <c r="C310" s="43" t="s">
        <v>32</v>
      </c>
      <c r="D310" s="43" t="s">
        <v>444</v>
      </c>
      <c r="E310" s="43" t="s">
        <v>445</v>
      </c>
      <c r="F310" s="41">
        <v>6</v>
      </c>
      <c r="G310" s="2">
        <f>IF(AND(COUNTA($B310:$F310=5),COUNTIF(B$2:B310,B310)=1),1,0)</f>
        <v>0</v>
      </c>
      <c r="H310" s="2">
        <f>IF(AND(COUNTA($B310:$F310=5),COUNTIF(C$2:C310,C310)=1),1,0)</f>
        <v>0</v>
      </c>
      <c r="I310" s="2">
        <f>IF(AND(COUNTA($B310:$F310=5),COUNTIF(D$2:D310,D310)=1),1,0)</f>
        <v>1</v>
      </c>
      <c r="J310" s="2">
        <f>IF(AND(COUNTA($B310:$F310=5),COUNTIF(E$2:E310,E310)=1),1,0)</f>
        <v>1</v>
      </c>
      <c r="K310" s="2">
        <f>IF(AND(COUNTA($B310:$F310=5),COUNTIF(F$2:F310,F310)=1),1,0)</f>
        <v>0</v>
      </c>
      <c r="L310" s="45" t="str">
        <f t="shared" si="8"/>
        <v>V0044_6</v>
      </c>
      <c r="M310" s="2">
        <f>IF(AND(COUNTA($B310:$F310)=5,COUNTIF(L$2:L310,L310)=1),1,0)</f>
        <v>1</v>
      </c>
      <c r="N310" s="14">
        <f t="array" ref="N310">SUMPRODUCT(--(Volunteer=$D310),--(Volunteer&lt;&gt;""),--(Arsenic_ppb&lt;&gt;""))</f>
        <v>10</v>
      </c>
      <c r="O310" s="14">
        <f t="shared" si="9"/>
        <v>3</v>
      </c>
      <c r="P310" s="36">
        <f t="array" ref="P310">IF(N310=0,"",SUM(IF(Volunteer=$D310,Arsenic_ppb))/N310)</f>
        <v>6.4</v>
      </c>
      <c r="Q310" s="36">
        <f t="array" ref="Q310">IF(P310="","",MAX((--(Commune=$C310))*IF(Vol_mean="",0,Vol_mean)))</f>
        <v>8.5</v>
      </c>
      <c r="R310" s="36">
        <f t="array" ref="R310">SUMPRODUCT(--(District=$B310),Commune_max,(--(Commune_tag)))/SUMPRODUCT((--(District=$B310)),Commune_tag)</f>
        <v>27.157142857142855</v>
      </c>
    </row>
    <row r="311" spans="1:18" x14ac:dyDescent="0.55000000000000004">
      <c r="A311" s="43">
        <v>310</v>
      </c>
      <c r="B311" s="43" t="s">
        <v>28</v>
      </c>
      <c r="C311" s="43" t="s">
        <v>32</v>
      </c>
      <c r="D311" s="43" t="s">
        <v>444</v>
      </c>
      <c r="E311" s="43" t="s">
        <v>446</v>
      </c>
      <c r="F311" s="41">
        <v>6</v>
      </c>
      <c r="G311" s="2">
        <f>IF(AND(COUNTA($B311:$F311=5),COUNTIF(B$2:B311,B311)=1),1,0)</f>
        <v>0</v>
      </c>
      <c r="H311" s="2">
        <f>IF(AND(COUNTA($B311:$F311=5),COUNTIF(C$2:C311,C311)=1),1,0)</f>
        <v>0</v>
      </c>
      <c r="I311" s="2">
        <f>IF(AND(COUNTA($B311:$F311=5),COUNTIF(D$2:D311,D311)=1),1,0)</f>
        <v>0</v>
      </c>
      <c r="J311" s="2">
        <f>IF(AND(COUNTA($B311:$F311=5),COUNTIF(E$2:E311,E311)=1),1,0)</f>
        <v>1</v>
      </c>
      <c r="K311" s="2">
        <f>IF(AND(COUNTA($B311:$F311=5),COUNTIF(F$2:F311,F311)=1),1,0)</f>
        <v>0</v>
      </c>
      <c r="L311" s="45" t="str">
        <f t="shared" si="8"/>
        <v>V0044_6</v>
      </c>
      <c r="M311" s="2">
        <f>IF(AND(COUNTA($B311:$F311)=5,COUNTIF(L$2:L311,L311)=1),1,0)</f>
        <v>0</v>
      </c>
      <c r="N311" s="14">
        <f t="array" ref="N311">SUMPRODUCT(--(Volunteer=$D311),--(Volunteer&lt;&gt;""),--(Arsenic_ppb&lt;&gt;""))</f>
        <v>10</v>
      </c>
      <c r="O311" s="14">
        <f t="shared" si="9"/>
        <v>3</v>
      </c>
      <c r="P311" s="36">
        <f t="array" ref="P311">IF(N311=0,"",SUM(IF(Volunteer=$D311,Arsenic_ppb))/N311)</f>
        <v>6.4</v>
      </c>
      <c r="Q311" s="36">
        <f t="array" ref="Q311">IF(P311="","",MAX((--(Commune=$C311))*IF(Vol_mean="",0,Vol_mean)))</f>
        <v>8.5</v>
      </c>
      <c r="R311" s="36">
        <f t="array" ref="R311">SUMPRODUCT(--(District=$B311),Commune_max,(--(Commune_tag)))/SUMPRODUCT((--(District=$B311)),Commune_tag)</f>
        <v>27.157142857142855</v>
      </c>
    </row>
    <row r="312" spans="1:18" x14ac:dyDescent="0.55000000000000004">
      <c r="A312" s="43">
        <v>311</v>
      </c>
      <c r="B312" s="43" t="s">
        <v>28</v>
      </c>
      <c r="C312" s="43" t="s">
        <v>32</v>
      </c>
      <c r="D312" s="43" t="s">
        <v>444</v>
      </c>
      <c r="E312" s="43" t="s">
        <v>447</v>
      </c>
      <c r="F312" s="41">
        <v>7</v>
      </c>
      <c r="G312" s="2">
        <f>IF(AND(COUNTA($B312:$F312=5),COUNTIF(B$2:B312,B312)=1),1,0)</f>
        <v>0</v>
      </c>
      <c r="H312" s="2">
        <f>IF(AND(COUNTA($B312:$F312=5),COUNTIF(C$2:C312,C312)=1),1,0)</f>
        <v>0</v>
      </c>
      <c r="I312" s="2">
        <f>IF(AND(COUNTA($B312:$F312=5),COUNTIF(D$2:D312,D312)=1),1,0)</f>
        <v>0</v>
      </c>
      <c r="J312" s="2">
        <f>IF(AND(COUNTA($B312:$F312=5),COUNTIF(E$2:E312,E312)=1),1,0)</f>
        <v>1</v>
      </c>
      <c r="K312" s="2">
        <f>IF(AND(COUNTA($B312:$F312=5),COUNTIF(F$2:F312,F312)=1),1,0)</f>
        <v>0</v>
      </c>
      <c r="L312" s="45" t="str">
        <f t="shared" si="8"/>
        <v>V0044_7</v>
      </c>
      <c r="M312" s="2">
        <f>IF(AND(COUNTA($B312:$F312)=5,COUNTIF(L$2:L312,L312)=1),1,0)</f>
        <v>1</v>
      </c>
      <c r="N312" s="14">
        <f t="array" ref="N312">SUMPRODUCT(--(Volunteer=$D312),--(Volunteer&lt;&gt;""),--(Arsenic_ppb&lt;&gt;""))</f>
        <v>10</v>
      </c>
      <c r="O312" s="14">
        <f t="shared" si="9"/>
        <v>3</v>
      </c>
      <c r="P312" s="36">
        <f t="array" ref="P312">IF(N312=0,"",SUM(IF(Volunteer=$D312,Arsenic_ppb))/N312)</f>
        <v>6.4</v>
      </c>
      <c r="Q312" s="36">
        <f t="array" ref="Q312">IF(P312="","",MAX((--(Commune=$C312))*IF(Vol_mean="",0,Vol_mean)))</f>
        <v>8.5</v>
      </c>
      <c r="R312" s="36">
        <f t="array" ref="R312">SUMPRODUCT(--(District=$B312),Commune_max,(--(Commune_tag)))/SUMPRODUCT((--(District=$B312)),Commune_tag)</f>
        <v>27.157142857142855</v>
      </c>
    </row>
    <row r="313" spans="1:18" x14ac:dyDescent="0.55000000000000004">
      <c r="A313" s="43">
        <v>312</v>
      </c>
      <c r="B313" s="43" t="s">
        <v>28</v>
      </c>
      <c r="C313" s="43" t="s">
        <v>32</v>
      </c>
      <c r="D313" s="43" t="s">
        <v>444</v>
      </c>
      <c r="E313" s="43" t="s">
        <v>448</v>
      </c>
      <c r="F313" s="41">
        <v>8</v>
      </c>
      <c r="G313" s="2">
        <f>IF(AND(COUNTA($B313:$F313=5),COUNTIF(B$2:B313,B313)=1),1,0)</f>
        <v>0</v>
      </c>
      <c r="H313" s="2">
        <f>IF(AND(COUNTA($B313:$F313=5),COUNTIF(C$2:C313,C313)=1),1,0)</f>
        <v>0</v>
      </c>
      <c r="I313" s="2">
        <f>IF(AND(COUNTA($B313:$F313=5),COUNTIF(D$2:D313,D313)=1),1,0)</f>
        <v>0</v>
      </c>
      <c r="J313" s="2">
        <f>IF(AND(COUNTA($B313:$F313=5),COUNTIF(E$2:E313,E313)=1),1,0)</f>
        <v>1</v>
      </c>
      <c r="K313" s="2">
        <f>IF(AND(COUNTA($B313:$F313=5),COUNTIF(F$2:F313,F313)=1),1,0)</f>
        <v>0</v>
      </c>
      <c r="L313" s="45" t="str">
        <f t="shared" si="8"/>
        <v>V0044_8</v>
      </c>
      <c r="M313" s="2">
        <f>IF(AND(COUNTA($B313:$F313)=5,COUNTIF(L$2:L313,L313)=1),1,0)</f>
        <v>1</v>
      </c>
      <c r="N313" s="14">
        <f t="array" ref="N313">SUMPRODUCT(--(Volunteer=$D313),--(Volunteer&lt;&gt;""),--(Arsenic_ppb&lt;&gt;""))</f>
        <v>10</v>
      </c>
      <c r="O313" s="14">
        <f t="shared" si="9"/>
        <v>3</v>
      </c>
      <c r="P313" s="36">
        <f t="array" ref="P313">IF(N313=0,"",SUM(IF(Volunteer=$D313,Arsenic_ppb))/N313)</f>
        <v>6.4</v>
      </c>
      <c r="Q313" s="36">
        <f t="array" ref="Q313">IF(P313="","",MAX((--(Commune=$C313))*IF(Vol_mean="",0,Vol_mean)))</f>
        <v>8.5</v>
      </c>
      <c r="R313" s="36">
        <f t="array" ref="R313">SUMPRODUCT(--(District=$B313),Commune_max,(--(Commune_tag)))/SUMPRODUCT((--(District=$B313)),Commune_tag)</f>
        <v>27.157142857142855</v>
      </c>
    </row>
    <row r="314" spans="1:18" x14ac:dyDescent="0.55000000000000004">
      <c r="A314" s="43">
        <v>313</v>
      </c>
      <c r="B314" s="43" t="s">
        <v>28</v>
      </c>
      <c r="C314" s="43" t="s">
        <v>32</v>
      </c>
      <c r="D314" s="43" t="s">
        <v>444</v>
      </c>
      <c r="E314" s="43" t="s">
        <v>449</v>
      </c>
      <c r="F314" s="41">
        <v>6</v>
      </c>
      <c r="G314" s="2">
        <f>IF(AND(COUNTA($B314:$F314=5),COUNTIF(B$2:B314,B314)=1),1,0)</f>
        <v>0</v>
      </c>
      <c r="H314" s="2">
        <f>IF(AND(COUNTA($B314:$F314=5),COUNTIF(C$2:C314,C314)=1),1,0)</f>
        <v>0</v>
      </c>
      <c r="I314" s="2">
        <f>IF(AND(COUNTA($B314:$F314=5),COUNTIF(D$2:D314,D314)=1),1,0)</f>
        <v>0</v>
      </c>
      <c r="J314" s="2">
        <f>IF(AND(COUNTA($B314:$F314=5),COUNTIF(E$2:E314,E314)=1),1,0)</f>
        <v>1</v>
      </c>
      <c r="K314" s="2">
        <f>IF(AND(COUNTA($B314:$F314=5),COUNTIF(F$2:F314,F314)=1),1,0)</f>
        <v>0</v>
      </c>
      <c r="L314" s="45" t="str">
        <f t="shared" si="8"/>
        <v>V0044_6</v>
      </c>
      <c r="M314" s="2">
        <f>IF(AND(COUNTA($B314:$F314)=5,COUNTIF(L$2:L314,L314)=1),1,0)</f>
        <v>0</v>
      </c>
      <c r="N314" s="14">
        <f t="array" ref="N314">SUMPRODUCT(--(Volunteer=$D314),--(Volunteer&lt;&gt;""),--(Arsenic_ppb&lt;&gt;""))</f>
        <v>10</v>
      </c>
      <c r="O314" s="14">
        <f t="shared" si="9"/>
        <v>3</v>
      </c>
      <c r="P314" s="36">
        <f t="array" ref="P314">IF(N314=0,"",SUM(IF(Volunteer=$D314,Arsenic_ppb))/N314)</f>
        <v>6.4</v>
      </c>
      <c r="Q314" s="36">
        <f t="array" ref="Q314">IF(P314="","",MAX((--(Commune=$C314))*IF(Vol_mean="",0,Vol_mean)))</f>
        <v>8.5</v>
      </c>
      <c r="R314" s="36">
        <f t="array" ref="R314">SUMPRODUCT(--(District=$B314),Commune_max,(--(Commune_tag)))/SUMPRODUCT((--(District=$B314)),Commune_tag)</f>
        <v>27.157142857142855</v>
      </c>
    </row>
    <row r="315" spans="1:18" x14ac:dyDescent="0.55000000000000004">
      <c r="A315" s="43">
        <v>314</v>
      </c>
      <c r="B315" s="43" t="s">
        <v>28</v>
      </c>
      <c r="C315" s="43" t="s">
        <v>32</v>
      </c>
      <c r="D315" s="43" t="s">
        <v>444</v>
      </c>
      <c r="E315" s="43" t="s">
        <v>450</v>
      </c>
      <c r="F315" s="41">
        <v>6</v>
      </c>
      <c r="G315" s="2">
        <f>IF(AND(COUNTA($B315:$F315=5),COUNTIF(B$2:B315,B315)=1),1,0)</f>
        <v>0</v>
      </c>
      <c r="H315" s="2">
        <f>IF(AND(COUNTA($B315:$F315=5),COUNTIF(C$2:C315,C315)=1),1,0)</f>
        <v>0</v>
      </c>
      <c r="I315" s="2">
        <f>IF(AND(COUNTA($B315:$F315=5),COUNTIF(D$2:D315,D315)=1),1,0)</f>
        <v>0</v>
      </c>
      <c r="J315" s="2">
        <f>IF(AND(COUNTA($B315:$F315=5),COUNTIF(E$2:E315,E315)=1),1,0)</f>
        <v>1</v>
      </c>
      <c r="K315" s="2">
        <f>IF(AND(COUNTA($B315:$F315=5),COUNTIF(F$2:F315,F315)=1),1,0)</f>
        <v>0</v>
      </c>
      <c r="L315" s="45" t="str">
        <f t="shared" si="8"/>
        <v>V0044_6</v>
      </c>
      <c r="M315" s="2">
        <f>IF(AND(COUNTA($B315:$F315)=5,COUNTIF(L$2:L315,L315)=1),1,0)</f>
        <v>0</v>
      </c>
      <c r="N315" s="14">
        <f t="array" ref="N315">SUMPRODUCT(--(Volunteer=$D315),--(Volunteer&lt;&gt;""),--(Arsenic_ppb&lt;&gt;""))</f>
        <v>10</v>
      </c>
      <c r="O315" s="14">
        <f t="shared" si="9"/>
        <v>3</v>
      </c>
      <c r="P315" s="36">
        <f t="array" ref="P315">IF(N315=0,"",SUM(IF(Volunteer=$D315,Arsenic_ppb))/N315)</f>
        <v>6.4</v>
      </c>
      <c r="Q315" s="36">
        <f t="array" ref="Q315">IF(P315="","",MAX((--(Commune=$C315))*IF(Vol_mean="",0,Vol_mean)))</f>
        <v>8.5</v>
      </c>
      <c r="R315" s="36">
        <f t="array" ref="R315">SUMPRODUCT(--(District=$B315),Commune_max,(--(Commune_tag)))/SUMPRODUCT((--(District=$B315)),Commune_tag)</f>
        <v>27.157142857142855</v>
      </c>
    </row>
    <row r="316" spans="1:18" x14ac:dyDescent="0.55000000000000004">
      <c r="A316" s="43">
        <v>315</v>
      </c>
      <c r="B316" s="43" t="s">
        <v>28</v>
      </c>
      <c r="C316" s="43" t="s">
        <v>32</v>
      </c>
      <c r="D316" s="43" t="s">
        <v>444</v>
      </c>
      <c r="E316" s="43" t="s">
        <v>451</v>
      </c>
      <c r="F316" s="41">
        <v>7</v>
      </c>
      <c r="G316" s="2">
        <f>IF(AND(COUNTA($B316:$F316=5),COUNTIF(B$2:B316,B316)=1),1,0)</f>
        <v>0</v>
      </c>
      <c r="H316" s="2">
        <f>IF(AND(COUNTA($B316:$F316=5),COUNTIF(C$2:C316,C316)=1),1,0)</f>
        <v>0</v>
      </c>
      <c r="I316" s="2">
        <f>IF(AND(COUNTA($B316:$F316=5),COUNTIF(D$2:D316,D316)=1),1,0)</f>
        <v>0</v>
      </c>
      <c r="J316" s="2">
        <f>IF(AND(COUNTA($B316:$F316=5),COUNTIF(E$2:E316,E316)=1),1,0)</f>
        <v>1</v>
      </c>
      <c r="K316" s="2">
        <f>IF(AND(COUNTA($B316:$F316=5),COUNTIF(F$2:F316,F316)=1),1,0)</f>
        <v>0</v>
      </c>
      <c r="L316" s="45" t="str">
        <f t="shared" si="8"/>
        <v>V0044_7</v>
      </c>
      <c r="M316" s="2">
        <f>IF(AND(COUNTA($B316:$F316)=5,COUNTIF(L$2:L316,L316)=1),1,0)</f>
        <v>0</v>
      </c>
      <c r="N316" s="14">
        <f t="array" ref="N316">SUMPRODUCT(--(Volunteer=$D316),--(Volunteer&lt;&gt;""),--(Arsenic_ppb&lt;&gt;""))</f>
        <v>10</v>
      </c>
      <c r="O316" s="14">
        <f t="shared" si="9"/>
        <v>3</v>
      </c>
      <c r="P316" s="36">
        <f t="array" ref="P316">IF(N316=0,"",SUM(IF(Volunteer=$D316,Arsenic_ppb))/N316)</f>
        <v>6.4</v>
      </c>
      <c r="Q316" s="36">
        <f t="array" ref="Q316">IF(P316="","",MAX((--(Commune=$C316))*IF(Vol_mean="",0,Vol_mean)))</f>
        <v>8.5</v>
      </c>
      <c r="R316" s="36">
        <f t="array" ref="R316">SUMPRODUCT(--(District=$B316),Commune_max,(--(Commune_tag)))/SUMPRODUCT((--(District=$B316)),Commune_tag)</f>
        <v>27.157142857142855</v>
      </c>
    </row>
    <row r="317" spans="1:18" x14ac:dyDescent="0.55000000000000004">
      <c r="A317" s="43">
        <v>316</v>
      </c>
      <c r="B317" s="43" t="s">
        <v>28</v>
      </c>
      <c r="C317" s="43" t="s">
        <v>32</v>
      </c>
      <c r="D317" s="43" t="s">
        <v>444</v>
      </c>
      <c r="E317" s="43" t="s">
        <v>452</v>
      </c>
      <c r="F317" s="41">
        <v>6</v>
      </c>
      <c r="G317" s="2">
        <f>IF(AND(COUNTA($B317:$F317=5),COUNTIF(B$2:B317,B317)=1),1,0)</f>
        <v>0</v>
      </c>
      <c r="H317" s="2">
        <f>IF(AND(COUNTA($B317:$F317=5),COUNTIF(C$2:C317,C317)=1),1,0)</f>
        <v>0</v>
      </c>
      <c r="I317" s="2">
        <f>IF(AND(COUNTA($B317:$F317=5),COUNTIF(D$2:D317,D317)=1),1,0)</f>
        <v>0</v>
      </c>
      <c r="J317" s="2">
        <f>IF(AND(COUNTA($B317:$F317=5),COUNTIF(E$2:E317,E317)=1),1,0)</f>
        <v>1</v>
      </c>
      <c r="K317" s="2">
        <f>IF(AND(COUNTA($B317:$F317=5),COUNTIF(F$2:F317,F317)=1),1,0)</f>
        <v>0</v>
      </c>
      <c r="L317" s="45" t="str">
        <f t="shared" si="8"/>
        <v>V0044_6</v>
      </c>
      <c r="M317" s="2">
        <f>IF(AND(COUNTA($B317:$F317)=5,COUNTIF(L$2:L317,L317)=1),1,0)</f>
        <v>0</v>
      </c>
      <c r="N317" s="14">
        <f t="array" ref="N317">SUMPRODUCT(--(Volunteer=$D317),--(Volunteer&lt;&gt;""),--(Arsenic_ppb&lt;&gt;""))</f>
        <v>10</v>
      </c>
      <c r="O317" s="14">
        <f t="shared" si="9"/>
        <v>3</v>
      </c>
      <c r="P317" s="36">
        <f t="array" ref="P317">IF(N317=0,"",SUM(IF(Volunteer=$D317,Arsenic_ppb))/N317)</f>
        <v>6.4</v>
      </c>
      <c r="Q317" s="36">
        <f t="array" ref="Q317">IF(P317="","",MAX((--(Commune=$C317))*IF(Vol_mean="",0,Vol_mean)))</f>
        <v>8.5</v>
      </c>
      <c r="R317" s="36">
        <f t="array" ref="R317">SUMPRODUCT(--(District=$B317),Commune_max,(--(Commune_tag)))/SUMPRODUCT((--(District=$B317)),Commune_tag)</f>
        <v>27.157142857142855</v>
      </c>
    </row>
    <row r="318" spans="1:18" x14ac:dyDescent="0.55000000000000004">
      <c r="A318" s="43">
        <v>317</v>
      </c>
      <c r="B318" s="43" t="s">
        <v>28</v>
      </c>
      <c r="C318" s="43" t="s">
        <v>32</v>
      </c>
      <c r="D318" s="43" t="s">
        <v>444</v>
      </c>
      <c r="E318" s="43" t="s">
        <v>453</v>
      </c>
      <c r="F318" s="41">
        <v>6</v>
      </c>
      <c r="G318" s="2">
        <f>IF(AND(COUNTA($B318:$F318=5),COUNTIF(B$2:B318,B318)=1),1,0)</f>
        <v>0</v>
      </c>
      <c r="H318" s="2">
        <f>IF(AND(COUNTA($B318:$F318=5),COUNTIF(C$2:C318,C318)=1),1,0)</f>
        <v>0</v>
      </c>
      <c r="I318" s="2">
        <f>IF(AND(COUNTA($B318:$F318=5),COUNTIF(D$2:D318,D318)=1),1,0)</f>
        <v>0</v>
      </c>
      <c r="J318" s="2">
        <f>IF(AND(COUNTA($B318:$F318=5),COUNTIF(E$2:E318,E318)=1),1,0)</f>
        <v>1</v>
      </c>
      <c r="K318" s="2">
        <f>IF(AND(COUNTA($B318:$F318=5),COUNTIF(F$2:F318,F318)=1),1,0)</f>
        <v>0</v>
      </c>
      <c r="L318" s="45" t="str">
        <f t="shared" si="8"/>
        <v>V0044_6</v>
      </c>
      <c r="M318" s="2">
        <f>IF(AND(COUNTA($B318:$F318)=5,COUNTIF(L$2:L318,L318)=1),1,0)</f>
        <v>0</v>
      </c>
      <c r="N318" s="14">
        <f t="array" ref="N318">SUMPRODUCT(--(Volunteer=$D318),--(Volunteer&lt;&gt;""),--(Arsenic_ppb&lt;&gt;""))</f>
        <v>10</v>
      </c>
      <c r="O318" s="14">
        <f t="shared" si="9"/>
        <v>3</v>
      </c>
      <c r="P318" s="36">
        <f t="array" ref="P318">IF(N318=0,"",SUM(IF(Volunteer=$D318,Arsenic_ppb))/N318)</f>
        <v>6.4</v>
      </c>
      <c r="Q318" s="36">
        <f t="array" ref="Q318">IF(P318="","",MAX((--(Commune=$C318))*IF(Vol_mean="",0,Vol_mean)))</f>
        <v>8.5</v>
      </c>
      <c r="R318" s="36">
        <f t="array" ref="R318">SUMPRODUCT(--(District=$B318),Commune_max,(--(Commune_tag)))/SUMPRODUCT((--(District=$B318)),Commune_tag)</f>
        <v>27.157142857142855</v>
      </c>
    </row>
    <row r="319" spans="1:18" x14ac:dyDescent="0.55000000000000004">
      <c r="A319" s="43">
        <v>318</v>
      </c>
      <c r="B319" s="43" t="s">
        <v>28</v>
      </c>
      <c r="C319" s="43" t="s">
        <v>32</v>
      </c>
      <c r="D319" s="43" t="s">
        <v>444</v>
      </c>
      <c r="E319" s="43" t="s">
        <v>454</v>
      </c>
      <c r="F319" s="41">
        <v>6</v>
      </c>
      <c r="G319" s="2">
        <f>IF(AND(COUNTA($B319:$F319=5),COUNTIF(B$2:B319,B319)=1),1,0)</f>
        <v>0</v>
      </c>
      <c r="H319" s="2">
        <f>IF(AND(COUNTA($B319:$F319=5),COUNTIF(C$2:C319,C319)=1),1,0)</f>
        <v>0</v>
      </c>
      <c r="I319" s="2">
        <f>IF(AND(COUNTA($B319:$F319=5),COUNTIF(D$2:D319,D319)=1),1,0)</f>
        <v>0</v>
      </c>
      <c r="J319" s="2">
        <f>IF(AND(COUNTA($B319:$F319=5),COUNTIF(E$2:E319,E319)=1),1,0)</f>
        <v>1</v>
      </c>
      <c r="K319" s="2">
        <f>IF(AND(COUNTA($B319:$F319=5),COUNTIF(F$2:F319,F319)=1),1,0)</f>
        <v>0</v>
      </c>
      <c r="L319" s="45" t="str">
        <f t="shared" si="8"/>
        <v>V0044_6</v>
      </c>
      <c r="M319" s="2">
        <f>IF(AND(COUNTA($B319:$F319)=5,COUNTIF(L$2:L319,L319)=1),1,0)</f>
        <v>0</v>
      </c>
      <c r="N319" s="14">
        <f t="array" ref="N319">SUMPRODUCT(--(Volunteer=$D319),--(Volunteer&lt;&gt;""),--(Arsenic_ppb&lt;&gt;""))</f>
        <v>10</v>
      </c>
      <c r="O319" s="14">
        <f t="shared" si="9"/>
        <v>3</v>
      </c>
      <c r="P319" s="36">
        <f t="array" ref="P319">IF(N319=0,"",SUM(IF(Volunteer=$D319,Arsenic_ppb))/N319)</f>
        <v>6.4</v>
      </c>
      <c r="Q319" s="36">
        <f t="array" ref="Q319">IF(P319="","",MAX((--(Commune=$C319))*IF(Vol_mean="",0,Vol_mean)))</f>
        <v>8.5</v>
      </c>
      <c r="R319" s="36">
        <f t="array" ref="R319">SUMPRODUCT(--(District=$B319),Commune_max,(--(Commune_tag)))/SUMPRODUCT((--(District=$B319)),Commune_tag)</f>
        <v>27.157142857142855</v>
      </c>
    </row>
    <row r="320" spans="1:18" x14ac:dyDescent="0.55000000000000004">
      <c r="A320" s="43">
        <v>319</v>
      </c>
      <c r="B320" s="43" t="s">
        <v>28</v>
      </c>
      <c r="C320" s="43" t="s">
        <v>32</v>
      </c>
      <c r="D320" s="43" t="s">
        <v>455</v>
      </c>
      <c r="E320" s="43" t="s">
        <v>456</v>
      </c>
      <c r="F320" s="41">
        <v>6</v>
      </c>
      <c r="G320" s="2">
        <f>IF(AND(COUNTA($B320:$F320=5),COUNTIF(B$2:B320,B320)=1),1,0)</f>
        <v>0</v>
      </c>
      <c r="H320" s="2">
        <f>IF(AND(COUNTA($B320:$F320=5),COUNTIF(C$2:C320,C320)=1),1,0)</f>
        <v>0</v>
      </c>
      <c r="I320" s="2">
        <f>IF(AND(COUNTA($B320:$F320=5),COUNTIF(D$2:D320,D320)=1),1,0)</f>
        <v>1</v>
      </c>
      <c r="J320" s="2">
        <f>IF(AND(COUNTA($B320:$F320=5),COUNTIF(E$2:E320,E320)=1),1,0)</f>
        <v>1</v>
      </c>
      <c r="K320" s="2">
        <f>IF(AND(COUNTA($B320:$F320=5),COUNTIF(F$2:F320,F320)=1),1,0)</f>
        <v>0</v>
      </c>
      <c r="L320" s="45" t="str">
        <f t="shared" si="8"/>
        <v>V0045_6</v>
      </c>
      <c r="M320" s="2">
        <f>IF(AND(COUNTA($B320:$F320)=5,COUNTIF(L$2:L320,L320)=1),1,0)</f>
        <v>1</v>
      </c>
      <c r="N320" s="14">
        <f t="array" ref="N320">SUMPRODUCT(--(Volunteer=$D320),--(Volunteer&lt;&gt;""),--(Arsenic_ppb&lt;&gt;""))</f>
        <v>9</v>
      </c>
      <c r="O320" s="14">
        <f t="shared" si="9"/>
        <v>2</v>
      </c>
      <c r="P320" s="36">
        <f t="array" ref="P320">IF(N320=0,"",SUM(IF(Volunteer=$D320,Arsenic_ppb))/N320)</f>
        <v>6.7777777777777777</v>
      </c>
      <c r="Q320" s="36">
        <f t="array" ref="Q320">IF(P320="","",MAX((--(Commune=$C320))*IF(Vol_mean="",0,Vol_mean)))</f>
        <v>8.5</v>
      </c>
      <c r="R320" s="36">
        <f t="array" ref="R320">SUMPRODUCT(--(District=$B320),Commune_max,(--(Commune_tag)))/SUMPRODUCT((--(District=$B320)),Commune_tag)</f>
        <v>27.157142857142855</v>
      </c>
    </row>
    <row r="321" spans="1:18" x14ac:dyDescent="0.55000000000000004">
      <c r="A321" s="43">
        <v>320</v>
      </c>
      <c r="B321" s="43" t="s">
        <v>28</v>
      </c>
      <c r="C321" s="43" t="s">
        <v>32</v>
      </c>
      <c r="D321" s="43" t="s">
        <v>455</v>
      </c>
      <c r="E321" s="43" t="s">
        <v>457</v>
      </c>
      <c r="F321" s="41">
        <v>7</v>
      </c>
      <c r="G321" s="2">
        <f>IF(AND(COUNTA($B321:$F321=5),COUNTIF(B$2:B321,B321)=1),1,0)</f>
        <v>0</v>
      </c>
      <c r="H321" s="2">
        <f>IF(AND(COUNTA($B321:$F321=5),COUNTIF(C$2:C321,C321)=1),1,0)</f>
        <v>0</v>
      </c>
      <c r="I321" s="2">
        <f>IF(AND(COUNTA($B321:$F321=5),COUNTIF(D$2:D321,D321)=1),1,0)</f>
        <v>0</v>
      </c>
      <c r="J321" s="2">
        <f>IF(AND(COUNTA($B321:$F321=5),COUNTIF(E$2:E321,E321)=1),1,0)</f>
        <v>1</v>
      </c>
      <c r="K321" s="2">
        <f>IF(AND(COUNTA($B321:$F321=5),COUNTIF(F$2:F321,F321)=1),1,0)</f>
        <v>0</v>
      </c>
      <c r="L321" s="45" t="str">
        <f t="shared" si="8"/>
        <v>V0045_7</v>
      </c>
      <c r="M321" s="2">
        <f>IF(AND(COUNTA($B321:$F321)=5,COUNTIF(L$2:L321,L321)=1),1,0)</f>
        <v>1</v>
      </c>
      <c r="N321" s="14">
        <f t="array" ref="N321">SUMPRODUCT(--(Volunteer=$D321),--(Volunteer&lt;&gt;""),--(Arsenic_ppb&lt;&gt;""))</f>
        <v>9</v>
      </c>
      <c r="O321" s="14">
        <f t="shared" si="9"/>
        <v>2</v>
      </c>
      <c r="P321" s="36">
        <f t="array" ref="P321">IF(N321=0,"",SUM(IF(Volunteer=$D321,Arsenic_ppb))/N321)</f>
        <v>6.7777777777777777</v>
      </c>
      <c r="Q321" s="36">
        <f t="array" ref="Q321">IF(P321="","",MAX((--(Commune=$C321))*IF(Vol_mean="",0,Vol_mean)))</f>
        <v>8.5</v>
      </c>
      <c r="R321" s="36">
        <f t="array" ref="R321">SUMPRODUCT(--(District=$B321),Commune_max,(--(Commune_tag)))/SUMPRODUCT((--(District=$B321)),Commune_tag)</f>
        <v>27.157142857142855</v>
      </c>
    </row>
    <row r="322" spans="1:18" x14ac:dyDescent="0.55000000000000004">
      <c r="A322" s="43">
        <v>321</v>
      </c>
      <c r="B322" s="43" t="s">
        <v>28</v>
      </c>
      <c r="C322" s="43" t="s">
        <v>32</v>
      </c>
      <c r="D322" s="43" t="s">
        <v>455</v>
      </c>
      <c r="E322" s="43" t="s">
        <v>458</v>
      </c>
      <c r="F322" s="41">
        <v>7</v>
      </c>
      <c r="G322" s="2">
        <f>IF(AND(COUNTA($B322:$F322=5),COUNTIF(B$2:B322,B322)=1),1,0)</f>
        <v>0</v>
      </c>
      <c r="H322" s="2">
        <f>IF(AND(COUNTA($B322:$F322=5),COUNTIF(C$2:C322,C322)=1),1,0)</f>
        <v>0</v>
      </c>
      <c r="I322" s="2">
        <f>IF(AND(COUNTA($B322:$F322=5),COUNTIF(D$2:D322,D322)=1),1,0)</f>
        <v>0</v>
      </c>
      <c r="J322" s="2">
        <f>IF(AND(COUNTA($B322:$F322=5),COUNTIF(E$2:E322,E322)=1),1,0)</f>
        <v>1</v>
      </c>
      <c r="K322" s="2">
        <f>IF(AND(COUNTA($B322:$F322=5),COUNTIF(F$2:F322,F322)=1),1,0)</f>
        <v>0</v>
      </c>
      <c r="L322" s="45" t="str">
        <f t="shared" ref="L322:L385" si="10">CONCATENATE(D322,"_",F322)</f>
        <v>V0045_7</v>
      </c>
      <c r="M322" s="2">
        <f>IF(AND(COUNTA($B322:$F322)=5,COUNTIF(L$2:L322,L322)=1),1,0)</f>
        <v>0</v>
      </c>
      <c r="N322" s="14">
        <f t="array" ref="N322">SUMPRODUCT(--(Volunteer=$D322),--(Volunteer&lt;&gt;""),--(Arsenic_ppb&lt;&gt;""))</f>
        <v>9</v>
      </c>
      <c r="O322" s="14">
        <f t="shared" ref="O322:O385" si="11">SUMPRODUCT(--(Volunteer=$D322),Vol_Indic_Tag)</f>
        <v>2</v>
      </c>
      <c r="P322" s="36">
        <f t="array" ref="P322">IF(N322=0,"",SUM(IF(Volunteer=$D322,Arsenic_ppb))/N322)</f>
        <v>6.7777777777777777</v>
      </c>
      <c r="Q322" s="36">
        <f t="array" ref="Q322">IF(P322="","",MAX((--(Commune=$C322))*IF(Vol_mean="",0,Vol_mean)))</f>
        <v>8.5</v>
      </c>
      <c r="R322" s="36">
        <f t="array" ref="R322">SUMPRODUCT(--(District=$B322),Commune_max,(--(Commune_tag)))/SUMPRODUCT((--(District=$B322)),Commune_tag)</f>
        <v>27.157142857142855</v>
      </c>
    </row>
    <row r="323" spans="1:18" x14ac:dyDescent="0.55000000000000004">
      <c r="A323" s="43">
        <v>322</v>
      </c>
      <c r="B323" s="43" t="s">
        <v>28</v>
      </c>
      <c r="C323" s="43" t="s">
        <v>32</v>
      </c>
      <c r="D323" s="43" t="s">
        <v>455</v>
      </c>
      <c r="E323" s="43" t="s">
        <v>459</v>
      </c>
      <c r="F323" s="41">
        <v>7</v>
      </c>
      <c r="G323" s="2">
        <f>IF(AND(COUNTA($B323:$F323=5),COUNTIF(B$2:B323,B323)=1),1,0)</f>
        <v>0</v>
      </c>
      <c r="H323" s="2">
        <f>IF(AND(COUNTA($B323:$F323=5),COUNTIF(C$2:C323,C323)=1),1,0)</f>
        <v>0</v>
      </c>
      <c r="I323" s="2">
        <f>IF(AND(COUNTA($B323:$F323=5),COUNTIF(D$2:D323,D323)=1),1,0)</f>
        <v>0</v>
      </c>
      <c r="J323" s="2">
        <f>IF(AND(COUNTA($B323:$F323=5),COUNTIF(E$2:E323,E323)=1),1,0)</f>
        <v>1</v>
      </c>
      <c r="K323" s="2">
        <f>IF(AND(COUNTA($B323:$F323=5),COUNTIF(F$2:F323,F323)=1),1,0)</f>
        <v>0</v>
      </c>
      <c r="L323" s="45" t="str">
        <f t="shared" si="10"/>
        <v>V0045_7</v>
      </c>
      <c r="M323" s="2">
        <f>IF(AND(COUNTA($B323:$F323)=5,COUNTIF(L$2:L323,L323)=1),1,0)</f>
        <v>0</v>
      </c>
      <c r="N323" s="14">
        <f t="array" ref="N323">SUMPRODUCT(--(Volunteer=$D323),--(Volunteer&lt;&gt;""),--(Arsenic_ppb&lt;&gt;""))</f>
        <v>9</v>
      </c>
      <c r="O323" s="14">
        <f t="shared" si="11"/>
        <v>2</v>
      </c>
      <c r="P323" s="36">
        <f t="array" ref="P323">IF(N323=0,"",SUM(IF(Volunteer=$D323,Arsenic_ppb))/N323)</f>
        <v>6.7777777777777777</v>
      </c>
      <c r="Q323" s="36">
        <f t="array" ref="Q323">IF(P323="","",MAX((--(Commune=$C323))*IF(Vol_mean="",0,Vol_mean)))</f>
        <v>8.5</v>
      </c>
      <c r="R323" s="36">
        <f t="array" ref="R323">SUMPRODUCT(--(District=$B323),Commune_max,(--(Commune_tag)))/SUMPRODUCT((--(District=$B323)),Commune_tag)</f>
        <v>27.157142857142855</v>
      </c>
    </row>
    <row r="324" spans="1:18" x14ac:dyDescent="0.55000000000000004">
      <c r="A324" s="43">
        <v>323</v>
      </c>
      <c r="B324" s="43" t="s">
        <v>28</v>
      </c>
      <c r="C324" s="43" t="s">
        <v>32</v>
      </c>
      <c r="D324" s="43" t="s">
        <v>455</v>
      </c>
      <c r="E324" s="43" t="s">
        <v>460</v>
      </c>
      <c r="F324" s="41">
        <v>6</v>
      </c>
      <c r="G324" s="2">
        <f>IF(AND(COUNTA($B324:$F324=5),COUNTIF(B$2:B324,B324)=1),1,0)</f>
        <v>0</v>
      </c>
      <c r="H324" s="2">
        <f>IF(AND(COUNTA($B324:$F324=5),COUNTIF(C$2:C324,C324)=1),1,0)</f>
        <v>0</v>
      </c>
      <c r="I324" s="2">
        <f>IF(AND(COUNTA($B324:$F324=5),COUNTIF(D$2:D324,D324)=1),1,0)</f>
        <v>0</v>
      </c>
      <c r="J324" s="2">
        <f>IF(AND(COUNTA($B324:$F324=5),COUNTIF(E$2:E324,E324)=1),1,0)</f>
        <v>1</v>
      </c>
      <c r="K324" s="2">
        <f>IF(AND(COUNTA($B324:$F324=5),COUNTIF(F$2:F324,F324)=1),1,0)</f>
        <v>0</v>
      </c>
      <c r="L324" s="45" t="str">
        <f t="shared" si="10"/>
        <v>V0045_6</v>
      </c>
      <c r="M324" s="2">
        <f>IF(AND(COUNTA($B324:$F324)=5,COUNTIF(L$2:L324,L324)=1),1,0)</f>
        <v>0</v>
      </c>
      <c r="N324" s="14">
        <f t="array" ref="N324">SUMPRODUCT(--(Volunteer=$D324),--(Volunteer&lt;&gt;""),--(Arsenic_ppb&lt;&gt;""))</f>
        <v>9</v>
      </c>
      <c r="O324" s="14">
        <f t="shared" si="11"/>
        <v>2</v>
      </c>
      <c r="P324" s="36">
        <f t="array" ref="P324">IF(N324=0,"",SUM(IF(Volunteer=$D324,Arsenic_ppb))/N324)</f>
        <v>6.7777777777777777</v>
      </c>
      <c r="Q324" s="36">
        <f t="array" ref="Q324">IF(P324="","",MAX((--(Commune=$C324))*IF(Vol_mean="",0,Vol_mean)))</f>
        <v>8.5</v>
      </c>
      <c r="R324" s="36">
        <f t="array" ref="R324">SUMPRODUCT(--(District=$B324),Commune_max,(--(Commune_tag)))/SUMPRODUCT((--(District=$B324)),Commune_tag)</f>
        <v>27.157142857142855</v>
      </c>
    </row>
    <row r="325" spans="1:18" x14ac:dyDescent="0.55000000000000004">
      <c r="A325" s="43">
        <v>324</v>
      </c>
      <c r="B325" s="43" t="s">
        <v>28</v>
      </c>
      <c r="C325" s="43" t="s">
        <v>32</v>
      </c>
      <c r="D325" s="43" t="s">
        <v>455</v>
      </c>
      <c r="E325" s="43" t="s">
        <v>461</v>
      </c>
      <c r="F325" s="41">
        <v>7</v>
      </c>
      <c r="G325" s="2">
        <f>IF(AND(COUNTA($B325:$F325=5),COUNTIF(B$2:B325,B325)=1),1,0)</f>
        <v>0</v>
      </c>
      <c r="H325" s="2">
        <f>IF(AND(COUNTA($B325:$F325=5),COUNTIF(C$2:C325,C325)=1),1,0)</f>
        <v>0</v>
      </c>
      <c r="I325" s="2">
        <f>IF(AND(COUNTA($B325:$F325=5),COUNTIF(D$2:D325,D325)=1),1,0)</f>
        <v>0</v>
      </c>
      <c r="J325" s="2">
        <f>IF(AND(COUNTA($B325:$F325=5),COUNTIF(E$2:E325,E325)=1),1,0)</f>
        <v>1</v>
      </c>
      <c r="K325" s="2">
        <f>IF(AND(COUNTA($B325:$F325=5),COUNTIF(F$2:F325,F325)=1),1,0)</f>
        <v>0</v>
      </c>
      <c r="L325" s="45" t="str">
        <f t="shared" si="10"/>
        <v>V0045_7</v>
      </c>
      <c r="M325" s="2">
        <f>IF(AND(COUNTA($B325:$F325)=5,COUNTIF(L$2:L325,L325)=1),1,0)</f>
        <v>0</v>
      </c>
      <c r="N325" s="14">
        <f t="array" ref="N325">SUMPRODUCT(--(Volunteer=$D325),--(Volunteer&lt;&gt;""),--(Arsenic_ppb&lt;&gt;""))</f>
        <v>9</v>
      </c>
      <c r="O325" s="14">
        <f t="shared" si="11"/>
        <v>2</v>
      </c>
      <c r="P325" s="36">
        <f t="array" ref="P325">IF(N325=0,"",SUM(IF(Volunteer=$D325,Arsenic_ppb))/N325)</f>
        <v>6.7777777777777777</v>
      </c>
      <c r="Q325" s="36">
        <f t="array" ref="Q325">IF(P325="","",MAX((--(Commune=$C325))*IF(Vol_mean="",0,Vol_mean)))</f>
        <v>8.5</v>
      </c>
      <c r="R325" s="36">
        <f t="array" ref="R325">SUMPRODUCT(--(District=$B325),Commune_max,(--(Commune_tag)))/SUMPRODUCT((--(District=$B325)),Commune_tag)</f>
        <v>27.157142857142855</v>
      </c>
    </row>
    <row r="326" spans="1:18" x14ac:dyDescent="0.55000000000000004">
      <c r="A326" s="43">
        <v>325</v>
      </c>
      <c r="B326" s="43" t="s">
        <v>28</v>
      </c>
      <c r="C326" s="43" t="s">
        <v>32</v>
      </c>
      <c r="D326" s="43" t="s">
        <v>455</v>
      </c>
      <c r="E326" s="43" t="s">
        <v>462</v>
      </c>
      <c r="F326" s="41">
        <v>7</v>
      </c>
      <c r="G326" s="2">
        <f>IF(AND(COUNTA($B326:$F326=5),COUNTIF(B$2:B326,B326)=1),1,0)</f>
        <v>0</v>
      </c>
      <c r="H326" s="2">
        <f>IF(AND(COUNTA($B326:$F326=5),COUNTIF(C$2:C326,C326)=1),1,0)</f>
        <v>0</v>
      </c>
      <c r="I326" s="2">
        <f>IF(AND(COUNTA($B326:$F326=5),COUNTIF(D$2:D326,D326)=1),1,0)</f>
        <v>0</v>
      </c>
      <c r="J326" s="2">
        <f>IF(AND(COUNTA($B326:$F326=5),COUNTIF(E$2:E326,E326)=1),1,0)</f>
        <v>1</v>
      </c>
      <c r="K326" s="2">
        <f>IF(AND(COUNTA($B326:$F326=5),COUNTIF(F$2:F326,F326)=1),1,0)</f>
        <v>0</v>
      </c>
      <c r="L326" s="45" t="str">
        <f t="shared" si="10"/>
        <v>V0045_7</v>
      </c>
      <c r="M326" s="2">
        <f>IF(AND(COUNTA($B326:$F326)=5,COUNTIF(L$2:L326,L326)=1),1,0)</f>
        <v>0</v>
      </c>
      <c r="N326" s="14">
        <f t="array" ref="N326">SUMPRODUCT(--(Volunteer=$D326),--(Volunteer&lt;&gt;""),--(Arsenic_ppb&lt;&gt;""))</f>
        <v>9</v>
      </c>
      <c r="O326" s="14">
        <f t="shared" si="11"/>
        <v>2</v>
      </c>
      <c r="P326" s="36">
        <f t="array" ref="P326">IF(N326=0,"",SUM(IF(Volunteer=$D326,Arsenic_ppb))/N326)</f>
        <v>6.7777777777777777</v>
      </c>
      <c r="Q326" s="36">
        <f t="array" ref="Q326">IF(P326="","",MAX((--(Commune=$C326))*IF(Vol_mean="",0,Vol_mean)))</f>
        <v>8.5</v>
      </c>
      <c r="R326" s="36">
        <f t="array" ref="R326">SUMPRODUCT(--(District=$B326),Commune_max,(--(Commune_tag)))/SUMPRODUCT((--(District=$B326)),Commune_tag)</f>
        <v>27.157142857142855</v>
      </c>
    </row>
    <row r="327" spans="1:18" x14ac:dyDescent="0.55000000000000004">
      <c r="A327" s="43">
        <v>326</v>
      </c>
      <c r="B327" s="43" t="s">
        <v>28</v>
      </c>
      <c r="C327" s="43" t="s">
        <v>32</v>
      </c>
      <c r="D327" s="43" t="s">
        <v>455</v>
      </c>
      <c r="E327" s="43" t="s">
        <v>463</v>
      </c>
      <c r="F327" s="41">
        <v>7</v>
      </c>
      <c r="G327" s="2">
        <f>IF(AND(COUNTA($B327:$F327=5),COUNTIF(B$2:B327,B327)=1),1,0)</f>
        <v>0</v>
      </c>
      <c r="H327" s="2">
        <f>IF(AND(COUNTA($B327:$F327=5),COUNTIF(C$2:C327,C327)=1),1,0)</f>
        <v>0</v>
      </c>
      <c r="I327" s="2">
        <f>IF(AND(COUNTA($B327:$F327=5),COUNTIF(D$2:D327,D327)=1),1,0)</f>
        <v>0</v>
      </c>
      <c r="J327" s="2">
        <f>IF(AND(COUNTA($B327:$F327=5),COUNTIF(E$2:E327,E327)=1),1,0)</f>
        <v>1</v>
      </c>
      <c r="K327" s="2">
        <f>IF(AND(COUNTA($B327:$F327=5),COUNTIF(F$2:F327,F327)=1),1,0)</f>
        <v>0</v>
      </c>
      <c r="L327" s="45" t="str">
        <f t="shared" si="10"/>
        <v>V0045_7</v>
      </c>
      <c r="M327" s="2">
        <f>IF(AND(COUNTA($B327:$F327)=5,COUNTIF(L$2:L327,L327)=1),1,0)</f>
        <v>0</v>
      </c>
      <c r="N327" s="14">
        <f t="array" ref="N327">SUMPRODUCT(--(Volunteer=$D327),--(Volunteer&lt;&gt;""),--(Arsenic_ppb&lt;&gt;""))</f>
        <v>9</v>
      </c>
      <c r="O327" s="14">
        <f t="shared" si="11"/>
        <v>2</v>
      </c>
      <c r="P327" s="36">
        <f t="array" ref="P327">IF(N327=0,"",SUM(IF(Volunteer=$D327,Arsenic_ppb))/N327)</f>
        <v>6.7777777777777777</v>
      </c>
      <c r="Q327" s="36">
        <f t="array" ref="Q327">IF(P327="","",MAX((--(Commune=$C327))*IF(Vol_mean="",0,Vol_mean)))</f>
        <v>8.5</v>
      </c>
      <c r="R327" s="36">
        <f t="array" ref="R327">SUMPRODUCT(--(District=$B327),Commune_max,(--(Commune_tag)))/SUMPRODUCT((--(District=$B327)),Commune_tag)</f>
        <v>27.157142857142855</v>
      </c>
    </row>
    <row r="328" spans="1:18" x14ac:dyDescent="0.55000000000000004">
      <c r="A328" s="43">
        <v>327</v>
      </c>
      <c r="B328" s="43" t="s">
        <v>28</v>
      </c>
      <c r="C328" s="43" t="s">
        <v>32</v>
      </c>
      <c r="D328" s="43" t="s">
        <v>455</v>
      </c>
      <c r="E328" s="43" t="s">
        <v>464</v>
      </c>
      <c r="F328" s="41">
        <v>7</v>
      </c>
      <c r="G328" s="2">
        <f>IF(AND(COUNTA($B328:$F328=5),COUNTIF(B$2:B328,B328)=1),1,0)</f>
        <v>0</v>
      </c>
      <c r="H328" s="2">
        <f>IF(AND(COUNTA($B328:$F328=5),COUNTIF(C$2:C328,C328)=1),1,0)</f>
        <v>0</v>
      </c>
      <c r="I328" s="2">
        <f>IF(AND(COUNTA($B328:$F328=5),COUNTIF(D$2:D328,D328)=1),1,0)</f>
        <v>0</v>
      </c>
      <c r="J328" s="2">
        <f>IF(AND(COUNTA($B328:$F328=5),COUNTIF(E$2:E328,E328)=1),1,0)</f>
        <v>1</v>
      </c>
      <c r="K328" s="2">
        <f>IF(AND(COUNTA($B328:$F328=5),COUNTIF(F$2:F328,F328)=1),1,0)</f>
        <v>0</v>
      </c>
      <c r="L328" s="45" t="str">
        <f t="shared" si="10"/>
        <v>V0045_7</v>
      </c>
      <c r="M328" s="2">
        <f>IF(AND(COUNTA($B328:$F328)=5,COUNTIF(L$2:L328,L328)=1),1,0)</f>
        <v>0</v>
      </c>
      <c r="N328" s="14">
        <f t="array" ref="N328">SUMPRODUCT(--(Volunteer=$D328),--(Volunteer&lt;&gt;""),--(Arsenic_ppb&lt;&gt;""))</f>
        <v>9</v>
      </c>
      <c r="O328" s="14">
        <f t="shared" si="11"/>
        <v>2</v>
      </c>
      <c r="P328" s="36">
        <f t="array" ref="P328">IF(N328=0,"",SUM(IF(Volunteer=$D328,Arsenic_ppb))/N328)</f>
        <v>6.7777777777777777</v>
      </c>
      <c r="Q328" s="36">
        <f t="array" ref="Q328">IF(P328="","",MAX((--(Commune=$C328))*IF(Vol_mean="",0,Vol_mean)))</f>
        <v>8.5</v>
      </c>
      <c r="R328" s="36">
        <f t="array" ref="R328">SUMPRODUCT(--(District=$B328),Commune_max,(--(Commune_tag)))/SUMPRODUCT((--(District=$B328)),Commune_tag)</f>
        <v>27.157142857142855</v>
      </c>
    </row>
    <row r="329" spans="1:18" x14ac:dyDescent="0.55000000000000004">
      <c r="A329" s="43">
        <v>328</v>
      </c>
      <c r="B329" s="43" t="s">
        <v>27</v>
      </c>
      <c r="C329" s="43" t="s">
        <v>33</v>
      </c>
      <c r="D329" s="43" t="s">
        <v>465</v>
      </c>
      <c r="E329" s="43" t="s">
        <v>466</v>
      </c>
      <c r="F329" s="41">
        <v>1</v>
      </c>
      <c r="G329" s="2">
        <f>IF(AND(COUNTA($B329:$F329=5),COUNTIF(B$2:B329,B329)=1),1,0)</f>
        <v>1</v>
      </c>
      <c r="H329" s="2">
        <f>IF(AND(COUNTA($B329:$F329=5),COUNTIF(C$2:C329,C329)=1),1,0)</f>
        <v>1</v>
      </c>
      <c r="I329" s="2">
        <f>IF(AND(COUNTA($B329:$F329=5),COUNTIF(D$2:D329,D329)=1),1,0)</f>
        <v>1</v>
      </c>
      <c r="J329" s="2">
        <f>IF(AND(COUNTA($B329:$F329=5),COUNTIF(E$2:E329,E329)=1),1,0)</f>
        <v>1</v>
      </c>
      <c r="K329" s="2">
        <f>IF(AND(COUNTA($B329:$F329=5),COUNTIF(F$2:F329,F329)=1),1,0)</f>
        <v>1</v>
      </c>
      <c r="L329" s="45" t="str">
        <f t="shared" si="10"/>
        <v>V0046_1</v>
      </c>
      <c r="M329" s="2">
        <f>IF(AND(COUNTA($B329:$F329)=5,COUNTIF(L$2:L329,L329)=1),1,0)</f>
        <v>1</v>
      </c>
      <c r="N329" s="14">
        <f t="array" ref="N329">SUMPRODUCT(--(Volunteer=$D329),--(Volunteer&lt;&gt;""),--(Arsenic_ppb&lt;&gt;""))</f>
        <v>5</v>
      </c>
      <c r="O329" s="14">
        <f t="shared" si="11"/>
        <v>1</v>
      </c>
      <c r="P329" s="36">
        <f t="array" ref="P329">IF(N329=0,"",SUM(IF(Volunteer=$D329,Arsenic_ppb))/N329)</f>
        <v>1</v>
      </c>
      <c r="Q329" s="36">
        <f t="array" ref="Q329">IF(P329="","",MAX((--(Commune=$C329))*IF(Vol_mean="",0,Vol_mean)))</f>
        <v>2</v>
      </c>
      <c r="R329" s="36">
        <f t="array" ref="R329">SUMPRODUCT(--(District=$B329),Commune_max,(--(Commune_tag)))/SUMPRODUCT((--(District=$B329)),Commune_tag)</f>
        <v>1.5999999999999999</v>
      </c>
    </row>
    <row r="330" spans="1:18" x14ac:dyDescent="0.55000000000000004">
      <c r="A330" s="43">
        <v>329</v>
      </c>
      <c r="B330" s="43" t="s">
        <v>27</v>
      </c>
      <c r="C330" s="43" t="s">
        <v>33</v>
      </c>
      <c r="D330" s="43" t="s">
        <v>465</v>
      </c>
      <c r="E330" s="43" t="s">
        <v>467</v>
      </c>
      <c r="F330" s="41">
        <v>1</v>
      </c>
      <c r="G330" s="2">
        <f>IF(AND(COUNTA($B330:$F330=5),COUNTIF(B$2:B330,B330)=1),1,0)</f>
        <v>0</v>
      </c>
      <c r="H330" s="2">
        <f>IF(AND(COUNTA($B330:$F330=5),COUNTIF(C$2:C330,C330)=1),1,0)</f>
        <v>0</v>
      </c>
      <c r="I330" s="2">
        <f>IF(AND(COUNTA($B330:$F330=5),COUNTIF(D$2:D330,D330)=1),1,0)</f>
        <v>0</v>
      </c>
      <c r="J330" s="2">
        <f>IF(AND(COUNTA($B330:$F330=5),COUNTIF(E$2:E330,E330)=1),1,0)</f>
        <v>1</v>
      </c>
      <c r="K330" s="2">
        <f>IF(AND(COUNTA($B330:$F330=5),COUNTIF(F$2:F330,F330)=1),1,0)</f>
        <v>0</v>
      </c>
      <c r="L330" s="45" t="str">
        <f t="shared" si="10"/>
        <v>V0046_1</v>
      </c>
      <c r="M330" s="2">
        <f>IF(AND(COUNTA($B330:$F330)=5,COUNTIF(L$2:L330,L330)=1),1,0)</f>
        <v>0</v>
      </c>
      <c r="N330" s="14">
        <f t="array" ref="N330">SUMPRODUCT(--(Volunteer=$D330),--(Volunteer&lt;&gt;""),--(Arsenic_ppb&lt;&gt;""))</f>
        <v>5</v>
      </c>
      <c r="O330" s="14">
        <f t="shared" si="11"/>
        <v>1</v>
      </c>
      <c r="P330" s="36">
        <f t="array" ref="P330">IF(N330=0,"",SUM(IF(Volunteer=$D330,Arsenic_ppb))/N330)</f>
        <v>1</v>
      </c>
      <c r="Q330" s="36">
        <f t="array" ref="Q330">IF(P330="","",MAX((--(Commune=$C330))*IF(Vol_mean="",0,Vol_mean)))</f>
        <v>2</v>
      </c>
      <c r="R330" s="36">
        <f t="array" ref="R330">SUMPRODUCT(--(District=$B330),Commune_max,(--(Commune_tag)))/SUMPRODUCT((--(District=$B330)),Commune_tag)</f>
        <v>1.5999999999999999</v>
      </c>
    </row>
    <row r="331" spans="1:18" x14ac:dyDescent="0.55000000000000004">
      <c r="A331" s="43">
        <v>330</v>
      </c>
      <c r="B331" s="43" t="s">
        <v>27</v>
      </c>
      <c r="C331" s="43" t="s">
        <v>33</v>
      </c>
      <c r="D331" s="43" t="s">
        <v>465</v>
      </c>
      <c r="E331" s="43" t="s">
        <v>468</v>
      </c>
      <c r="F331" s="41">
        <v>1</v>
      </c>
      <c r="G331" s="2">
        <f>IF(AND(COUNTA($B331:$F331=5),COUNTIF(B$2:B331,B331)=1),1,0)</f>
        <v>0</v>
      </c>
      <c r="H331" s="2">
        <f>IF(AND(COUNTA($B331:$F331=5),COUNTIF(C$2:C331,C331)=1),1,0)</f>
        <v>0</v>
      </c>
      <c r="I331" s="2">
        <f>IF(AND(COUNTA($B331:$F331=5),COUNTIF(D$2:D331,D331)=1),1,0)</f>
        <v>0</v>
      </c>
      <c r="J331" s="2">
        <f>IF(AND(COUNTA($B331:$F331=5),COUNTIF(E$2:E331,E331)=1),1,0)</f>
        <v>1</v>
      </c>
      <c r="K331" s="2">
        <f>IF(AND(COUNTA($B331:$F331=5),COUNTIF(F$2:F331,F331)=1),1,0)</f>
        <v>0</v>
      </c>
      <c r="L331" s="45" t="str">
        <f t="shared" si="10"/>
        <v>V0046_1</v>
      </c>
      <c r="M331" s="2">
        <f>IF(AND(COUNTA($B331:$F331)=5,COUNTIF(L$2:L331,L331)=1),1,0)</f>
        <v>0</v>
      </c>
      <c r="N331" s="14">
        <f t="array" ref="N331">SUMPRODUCT(--(Volunteer=$D331),--(Volunteer&lt;&gt;""),--(Arsenic_ppb&lt;&gt;""))</f>
        <v>5</v>
      </c>
      <c r="O331" s="14">
        <f t="shared" si="11"/>
        <v>1</v>
      </c>
      <c r="P331" s="36">
        <f t="array" ref="P331">IF(N331=0,"",SUM(IF(Volunteer=$D331,Arsenic_ppb))/N331)</f>
        <v>1</v>
      </c>
      <c r="Q331" s="36">
        <f t="array" ref="Q331">IF(P331="","",MAX((--(Commune=$C331))*IF(Vol_mean="",0,Vol_mean)))</f>
        <v>2</v>
      </c>
      <c r="R331" s="36">
        <f t="array" ref="R331">SUMPRODUCT(--(District=$B331),Commune_max,(--(Commune_tag)))/SUMPRODUCT((--(District=$B331)),Commune_tag)</f>
        <v>1.5999999999999999</v>
      </c>
    </row>
    <row r="332" spans="1:18" x14ac:dyDescent="0.55000000000000004">
      <c r="A332" s="43">
        <v>331</v>
      </c>
      <c r="B332" s="43" t="s">
        <v>27</v>
      </c>
      <c r="C332" s="43" t="s">
        <v>33</v>
      </c>
      <c r="D332" s="43" t="s">
        <v>465</v>
      </c>
      <c r="E332" s="43" t="s">
        <v>469</v>
      </c>
      <c r="F332" s="41">
        <v>1</v>
      </c>
      <c r="G332" s="2">
        <f>IF(AND(COUNTA($B332:$F332=5),COUNTIF(B$2:B332,B332)=1),1,0)</f>
        <v>0</v>
      </c>
      <c r="H332" s="2">
        <f>IF(AND(COUNTA($B332:$F332=5),COUNTIF(C$2:C332,C332)=1),1,0)</f>
        <v>0</v>
      </c>
      <c r="I332" s="2">
        <f>IF(AND(COUNTA($B332:$F332=5),COUNTIF(D$2:D332,D332)=1),1,0)</f>
        <v>0</v>
      </c>
      <c r="J332" s="2">
        <f>IF(AND(COUNTA($B332:$F332=5),COUNTIF(E$2:E332,E332)=1),1,0)</f>
        <v>1</v>
      </c>
      <c r="K332" s="2">
        <f>IF(AND(COUNTA($B332:$F332=5),COUNTIF(F$2:F332,F332)=1),1,0)</f>
        <v>0</v>
      </c>
      <c r="L332" s="45" t="str">
        <f t="shared" si="10"/>
        <v>V0046_1</v>
      </c>
      <c r="M332" s="2">
        <f>IF(AND(COUNTA($B332:$F332)=5,COUNTIF(L$2:L332,L332)=1),1,0)</f>
        <v>0</v>
      </c>
      <c r="N332" s="14">
        <f t="array" ref="N332">SUMPRODUCT(--(Volunteer=$D332),--(Volunteer&lt;&gt;""),--(Arsenic_ppb&lt;&gt;""))</f>
        <v>5</v>
      </c>
      <c r="O332" s="14">
        <f t="shared" si="11"/>
        <v>1</v>
      </c>
      <c r="P332" s="36">
        <f t="array" ref="P332">IF(N332=0,"",SUM(IF(Volunteer=$D332,Arsenic_ppb))/N332)</f>
        <v>1</v>
      </c>
      <c r="Q332" s="36">
        <f t="array" ref="Q332">IF(P332="","",MAX((--(Commune=$C332))*IF(Vol_mean="",0,Vol_mean)))</f>
        <v>2</v>
      </c>
      <c r="R332" s="36">
        <f t="array" ref="R332">SUMPRODUCT(--(District=$B332),Commune_max,(--(Commune_tag)))/SUMPRODUCT((--(District=$B332)),Commune_tag)</f>
        <v>1.5999999999999999</v>
      </c>
    </row>
    <row r="333" spans="1:18" x14ac:dyDescent="0.55000000000000004">
      <c r="A333" s="43">
        <v>332</v>
      </c>
      <c r="B333" s="43" t="s">
        <v>27</v>
      </c>
      <c r="C333" s="43" t="s">
        <v>33</v>
      </c>
      <c r="D333" s="43" t="s">
        <v>465</v>
      </c>
      <c r="E333" s="43" t="s">
        <v>470</v>
      </c>
      <c r="F333" s="41">
        <v>1</v>
      </c>
      <c r="G333" s="2">
        <f>IF(AND(COUNTA($B333:$F333=5),COUNTIF(B$2:B333,B333)=1),1,0)</f>
        <v>0</v>
      </c>
      <c r="H333" s="2">
        <f>IF(AND(COUNTA($B333:$F333=5),COUNTIF(C$2:C333,C333)=1),1,0)</f>
        <v>0</v>
      </c>
      <c r="I333" s="2">
        <f>IF(AND(COUNTA($B333:$F333=5),COUNTIF(D$2:D333,D333)=1),1,0)</f>
        <v>0</v>
      </c>
      <c r="J333" s="2">
        <f>IF(AND(COUNTA($B333:$F333=5),COUNTIF(E$2:E333,E333)=1),1,0)</f>
        <v>1</v>
      </c>
      <c r="K333" s="2">
        <f>IF(AND(COUNTA($B333:$F333=5),COUNTIF(F$2:F333,F333)=1),1,0)</f>
        <v>0</v>
      </c>
      <c r="L333" s="45" t="str">
        <f t="shared" si="10"/>
        <v>V0046_1</v>
      </c>
      <c r="M333" s="2">
        <f>IF(AND(COUNTA($B333:$F333)=5,COUNTIF(L$2:L333,L333)=1),1,0)</f>
        <v>0</v>
      </c>
      <c r="N333" s="14">
        <f t="array" ref="N333">SUMPRODUCT(--(Volunteer=$D333),--(Volunteer&lt;&gt;""),--(Arsenic_ppb&lt;&gt;""))</f>
        <v>5</v>
      </c>
      <c r="O333" s="14">
        <f t="shared" si="11"/>
        <v>1</v>
      </c>
      <c r="P333" s="36">
        <f t="array" ref="P333">IF(N333=0,"",SUM(IF(Volunteer=$D333,Arsenic_ppb))/N333)</f>
        <v>1</v>
      </c>
      <c r="Q333" s="36">
        <f t="array" ref="Q333">IF(P333="","",MAX((--(Commune=$C333))*IF(Vol_mean="",0,Vol_mean)))</f>
        <v>2</v>
      </c>
      <c r="R333" s="36">
        <f t="array" ref="R333">SUMPRODUCT(--(District=$B333),Commune_max,(--(Commune_tag)))/SUMPRODUCT((--(District=$B333)),Commune_tag)</f>
        <v>1.5999999999999999</v>
      </c>
    </row>
    <row r="334" spans="1:18" x14ac:dyDescent="0.55000000000000004">
      <c r="A334" s="43">
        <v>333</v>
      </c>
      <c r="B334" s="43" t="s">
        <v>27</v>
      </c>
      <c r="C334" s="43" t="s">
        <v>33</v>
      </c>
      <c r="D334" s="43" t="s">
        <v>471</v>
      </c>
      <c r="E334" s="43" t="s">
        <v>472</v>
      </c>
      <c r="F334" s="41">
        <v>1</v>
      </c>
      <c r="G334" s="2">
        <f>IF(AND(COUNTA($B334:$F334=5),COUNTIF(B$2:B334,B334)=1),1,0)</f>
        <v>0</v>
      </c>
      <c r="H334" s="2">
        <f>IF(AND(COUNTA($B334:$F334=5),COUNTIF(C$2:C334,C334)=1),1,0)</f>
        <v>0</v>
      </c>
      <c r="I334" s="2">
        <f>IF(AND(COUNTA($B334:$F334=5),COUNTIF(D$2:D334,D334)=1),1,0)</f>
        <v>1</v>
      </c>
      <c r="J334" s="2">
        <f>IF(AND(COUNTA($B334:$F334=5),COUNTIF(E$2:E334,E334)=1),1,0)</f>
        <v>1</v>
      </c>
      <c r="K334" s="2">
        <f>IF(AND(COUNTA($B334:$F334=5),COUNTIF(F$2:F334,F334)=1),1,0)</f>
        <v>0</v>
      </c>
      <c r="L334" s="45" t="str">
        <f t="shared" si="10"/>
        <v>V0047_1</v>
      </c>
      <c r="M334" s="2">
        <f>IF(AND(COUNTA($B334:$F334)=5,COUNTIF(L$2:L334,L334)=1),1,0)</f>
        <v>1</v>
      </c>
      <c r="N334" s="14">
        <f t="array" ref="N334">SUMPRODUCT(--(Volunteer=$D334),--(Volunteer&lt;&gt;""),--(Arsenic_ppb&lt;&gt;""))</f>
        <v>5</v>
      </c>
      <c r="O334" s="14">
        <f t="shared" si="11"/>
        <v>2</v>
      </c>
      <c r="P334" s="36">
        <f t="array" ref="P334">IF(N334=0,"",SUM(IF(Volunteer=$D334,Arsenic_ppb))/N334)</f>
        <v>0.6</v>
      </c>
      <c r="Q334" s="36">
        <f t="array" ref="Q334">IF(P334="","",MAX((--(Commune=$C334))*IF(Vol_mean="",0,Vol_mean)))</f>
        <v>2</v>
      </c>
      <c r="R334" s="36">
        <f t="array" ref="R334">SUMPRODUCT(--(District=$B334),Commune_max,(--(Commune_tag)))/SUMPRODUCT((--(District=$B334)),Commune_tag)</f>
        <v>1.5999999999999999</v>
      </c>
    </row>
    <row r="335" spans="1:18" x14ac:dyDescent="0.55000000000000004">
      <c r="A335" s="43">
        <v>334</v>
      </c>
      <c r="B335" s="43" t="s">
        <v>27</v>
      </c>
      <c r="C335" s="43" t="s">
        <v>33</v>
      </c>
      <c r="D335" s="43" t="s">
        <v>471</v>
      </c>
      <c r="E335" s="43" t="s">
        <v>473</v>
      </c>
      <c r="F335" s="41">
        <v>1</v>
      </c>
      <c r="G335" s="2">
        <f>IF(AND(COUNTA($B335:$F335=5),COUNTIF(B$2:B335,B335)=1),1,0)</f>
        <v>0</v>
      </c>
      <c r="H335" s="2">
        <f>IF(AND(COUNTA($B335:$F335=5),COUNTIF(C$2:C335,C335)=1),1,0)</f>
        <v>0</v>
      </c>
      <c r="I335" s="2">
        <f>IF(AND(COUNTA($B335:$F335=5),COUNTIF(D$2:D335,D335)=1),1,0)</f>
        <v>0</v>
      </c>
      <c r="J335" s="2">
        <f>IF(AND(COUNTA($B335:$F335=5),COUNTIF(E$2:E335,E335)=1),1,0)</f>
        <v>1</v>
      </c>
      <c r="K335" s="2">
        <f>IF(AND(COUNTA($B335:$F335=5),COUNTIF(F$2:F335,F335)=1),1,0)</f>
        <v>0</v>
      </c>
      <c r="L335" s="45" t="str">
        <f t="shared" si="10"/>
        <v>V0047_1</v>
      </c>
      <c r="M335" s="2">
        <f>IF(AND(COUNTA($B335:$F335)=5,COUNTIF(L$2:L335,L335)=1),1,0)</f>
        <v>0</v>
      </c>
      <c r="N335" s="14">
        <f t="array" ref="N335">SUMPRODUCT(--(Volunteer=$D335),--(Volunteer&lt;&gt;""),--(Arsenic_ppb&lt;&gt;""))</f>
        <v>5</v>
      </c>
      <c r="O335" s="14">
        <f t="shared" si="11"/>
        <v>2</v>
      </c>
      <c r="P335" s="36">
        <f t="array" ref="P335">IF(N335=0,"",SUM(IF(Volunteer=$D335,Arsenic_ppb))/N335)</f>
        <v>0.6</v>
      </c>
      <c r="Q335" s="36">
        <f t="array" ref="Q335">IF(P335="","",MAX((--(Commune=$C335))*IF(Vol_mean="",0,Vol_mean)))</f>
        <v>2</v>
      </c>
      <c r="R335" s="36">
        <f t="array" ref="R335">SUMPRODUCT(--(District=$B335),Commune_max,(--(Commune_tag)))/SUMPRODUCT((--(District=$B335)),Commune_tag)</f>
        <v>1.5999999999999999</v>
      </c>
    </row>
    <row r="336" spans="1:18" x14ac:dyDescent="0.55000000000000004">
      <c r="A336" s="43">
        <v>335</v>
      </c>
      <c r="B336" s="43" t="s">
        <v>27</v>
      </c>
      <c r="C336" s="43" t="s">
        <v>33</v>
      </c>
      <c r="D336" s="43" t="s">
        <v>471</v>
      </c>
      <c r="E336" s="43" t="s">
        <v>474</v>
      </c>
      <c r="F336" s="41">
        <v>1</v>
      </c>
      <c r="G336" s="2">
        <f>IF(AND(COUNTA($B336:$F336=5),COUNTIF(B$2:B336,B336)=1),1,0)</f>
        <v>0</v>
      </c>
      <c r="H336" s="2">
        <f>IF(AND(COUNTA($B336:$F336=5),COUNTIF(C$2:C336,C336)=1),1,0)</f>
        <v>0</v>
      </c>
      <c r="I336" s="2">
        <f>IF(AND(COUNTA($B336:$F336=5),COUNTIF(D$2:D336,D336)=1),1,0)</f>
        <v>0</v>
      </c>
      <c r="J336" s="2">
        <f>IF(AND(COUNTA($B336:$F336=5),COUNTIF(E$2:E336,E336)=1),1,0)</f>
        <v>1</v>
      </c>
      <c r="K336" s="2">
        <f>IF(AND(COUNTA($B336:$F336=5),COUNTIF(F$2:F336,F336)=1),1,0)</f>
        <v>0</v>
      </c>
      <c r="L336" s="45" t="str">
        <f t="shared" si="10"/>
        <v>V0047_1</v>
      </c>
      <c r="M336" s="2">
        <f>IF(AND(COUNTA($B336:$F336)=5,COUNTIF(L$2:L336,L336)=1),1,0)</f>
        <v>0</v>
      </c>
      <c r="N336" s="14">
        <f t="array" ref="N336">SUMPRODUCT(--(Volunteer=$D336),--(Volunteer&lt;&gt;""),--(Arsenic_ppb&lt;&gt;""))</f>
        <v>5</v>
      </c>
      <c r="O336" s="14">
        <f t="shared" si="11"/>
        <v>2</v>
      </c>
      <c r="P336" s="36">
        <f t="array" ref="P336">IF(N336=0,"",SUM(IF(Volunteer=$D336,Arsenic_ppb))/N336)</f>
        <v>0.6</v>
      </c>
      <c r="Q336" s="36">
        <f t="array" ref="Q336">IF(P336="","",MAX((--(Commune=$C336))*IF(Vol_mean="",0,Vol_mean)))</f>
        <v>2</v>
      </c>
      <c r="R336" s="36">
        <f t="array" ref="R336">SUMPRODUCT(--(District=$B336),Commune_max,(--(Commune_tag)))/SUMPRODUCT((--(District=$B336)),Commune_tag)</f>
        <v>1.5999999999999999</v>
      </c>
    </row>
    <row r="337" spans="1:18" x14ac:dyDescent="0.55000000000000004">
      <c r="A337" s="43">
        <v>336</v>
      </c>
      <c r="B337" s="43" t="s">
        <v>27</v>
      </c>
      <c r="C337" s="43" t="s">
        <v>33</v>
      </c>
      <c r="D337" s="43" t="s">
        <v>471</v>
      </c>
      <c r="E337" s="43" t="s">
        <v>475</v>
      </c>
      <c r="F337" s="41">
        <v>0</v>
      </c>
      <c r="G337" s="2">
        <f>IF(AND(COUNTA($B337:$F337=5),COUNTIF(B$2:B337,B337)=1),1,0)</f>
        <v>0</v>
      </c>
      <c r="H337" s="2">
        <f>IF(AND(COUNTA($B337:$F337=5),COUNTIF(C$2:C337,C337)=1),1,0)</f>
        <v>0</v>
      </c>
      <c r="I337" s="2">
        <f>IF(AND(COUNTA($B337:$F337=5),COUNTIF(D$2:D337,D337)=1),1,0)</f>
        <v>0</v>
      </c>
      <c r="J337" s="2">
        <f>IF(AND(COUNTA($B337:$F337=5),COUNTIF(E$2:E337,E337)=1),1,0)</f>
        <v>1</v>
      </c>
      <c r="K337" s="2">
        <f>IF(AND(COUNTA($B337:$F337=5),COUNTIF(F$2:F337,F337)=1),1,0)</f>
        <v>0</v>
      </c>
      <c r="L337" s="45" t="str">
        <f t="shared" si="10"/>
        <v>V0047_0</v>
      </c>
      <c r="M337" s="2">
        <f>IF(AND(COUNTA($B337:$F337)=5,COUNTIF(L$2:L337,L337)=1),1,0)</f>
        <v>1</v>
      </c>
      <c r="N337" s="14">
        <f t="array" ref="N337">SUMPRODUCT(--(Volunteer=$D337),--(Volunteer&lt;&gt;""),--(Arsenic_ppb&lt;&gt;""))</f>
        <v>5</v>
      </c>
      <c r="O337" s="14">
        <f t="shared" si="11"/>
        <v>2</v>
      </c>
      <c r="P337" s="36">
        <f t="array" ref="P337">IF(N337=0,"",SUM(IF(Volunteer=$D337,Arsenic_ppb))/N337)</f>
        <v>0.6</v>
      </c>
      <c r="Q337" s="36">
        <f t="array" ref="Q337">IF(P337="","",MAX((--(Commune=$C337))*IF(Vol_mean="",0,Vol_mean)))</f>
        <v>2</v>
      </c>
      <c r="R337" s="36">
        <f t="array" ref="R337">SUMPRODUCT(--(District=$B337),Commune_max,(--(Commune_tag)))/SUMPRODUCT((--(District=$B337)),Commune_tag)</f>
        <v>1.5999999999999999</v>
      </c>
    </row>
    <row r="338" spans="1:18" x14ac:dyDescent="0.55000000000000004">
      <c r="A338" s="43">
        <v>337</v>
      </c>
      <c r="B338" s="43" t="s">
        <v>27</v>
      </c>
      <c r="C338" s="43" t="s">
        <v>33</v>
      </c>
      <c r="D338" s="43" t="s">
        <v>471</v>
      </c>
      <c r="E338" s="43" t="s">
        <v>476</v>
      </c>
      <c r="F338" s="41">
        <v>0</v>
      </c>
      <c r="G338" s="2">
        <f>IF(AND(COUNTA($B338:$F338=5),COUNTIF(B$2:B338,B338)=1),1,0)</f>
        <v>0</v>
      </c>
      <c r="H338" s="2">
        <f>IF(AND(COUNTA($B338:$F338=5),COUNTIF(C$2:C338,C338)=1),1,0)</f>
        <v>0</v>
      </c>
      <c r="I338" s="2">
        <f>IF(AND(COUNTA($B338:$F338=5),COUNTIF(D$2:D338,D338)=1),1,0)</f>
        <v>0</v>
      </c>
      <c r="J338" s="2">
        <f>IF(AND(COUNTA($B338:$F338=5),COUNTIF(E$2:E338,E338)=1),1,0)</f>
        <v>1</v>
      </c>
      <c r="K338" s="2">
        <f>IF(AND(COUNTA($B338:$F338=5),COUNTIF(F$2:F338,F338)=1),1,0)</f>
        <v>0</v>
      </c>
      <c r="L338" s="45" t="str">
        <f t="shared" si="10"/>
        <v>V0047_0</v>
      </c>
      <c r="M338" s="2">
        <f>IF(AND(COUNTA($B338:$F338)=5,COUNTIF(L$2:L338,L338)=1),1,0)</f>
        <v>0</v>
      </c>
      <c r="N338" s="14">
        <f t="array" ref="N338">SUMPRODUCT(--(Volunteer=$D338),--(Volunteer&lt;&gt;""),--(Arsenic_ppb&lt;&gt;""))</f>
        <v>5</v>
      </c>
      <c r="O338" s="14">
        <f t="shared" si="11"/>
        <v>2</v>
      </c>
      <c r="P338" s="36">
        <f t="array" ref="P338">IF(N338=0,"",SUM(IF(Volunteer=$D338,Arsenic_ppb))/N338)</f>
        <v>0.6</v>
      </c>
      <c r="Q338" s="36">
        <f t="array" ref="Q338">IF(P338="","",MAX((--(Commune=$C338))*IF(Vol_mean="",0,Vol_mean)))</f>
        <v>2</v>
      </c>
      <c r="R338" s="36">
        <f t="array" ref="R338">SUMPRODUCT(--(District=$B338),Commune_max,(--(Commune_tag)))/SUMPRODUCT((--(District=$B338)),Commune_tag)</f>
        <v>1.5999999999999999</v>
      </c>
    </row>
    <row r="339" spans="1:18" x14ac:dyDescent="0.55000000000000004">
      <c r="A339" s="43">
        <v>338</v>
      </c>
      <c r="B339" s="43" t="s">
        <v>27</v>
      </c>
      <c r="C339" s="43" t="s">
        <v>33</v>
      </c>
      <c r="D339" s="43" t="s">
        <v>477</v>
      </c>
      <c r="E339" s="43" t="s">
        <v>478</v>
      </c>
      <c r="F339" s="41">
        <v>2</v>
      </c>
      <c r="G339" s="2">
        <f>IF(AND(COUNTA($B339:$F339=5),COUNTIF(B$2:B339,B339)=1),1,0)</f>
        <v>0</v>
      </c>
      <c r="H339" s="2">
        <f>IF(AND(COUNTA($B339:$F339=5),COUNTIF(C$2:C339,C339)=1),1,0)</f>
        <v>0</v>
      </c>
      <c r="I339" s="2">
        <f>IF(AND(COUNTA($B339:$F339=5),COUNTIF(D$2:D339,D339)=1),1,0)</f>
        <v>1</v>
      </c>
      <c r="J339" s="2">
        <f>IF(AND(COUNTA($B339:$F339=5),COUNTIF(E$2:E339,E339)=1),1,0)</f>
        <v>1</v>
      </c>
      <c r="K339" s="2">
        <f>IF(AND(COUNTA($B339:$F339=5),COUNTIF(F$2:F339,F339)=1),1,0)</f>
        <v>1</v>
      </c>
      <c r="L339" s="45" t="str">
        <f t="shared" si="10"/>
        <v>V0048_2</v>
      </c>
      <c r="M339" s="2">
        <f>IF(AND(COUNTA($B339:$F339)=5,COUNTIF(L$2:L339,L339)=1),1,0)</f>
        <v>1</v>
      </c>
      <c r="N339" s="14">
        <f t="array" ref="N339">SUMPRODUCT(--(Volunteer=$D339),--(Volunteer&lt;&gt;""),--(Arsenic_ppb&lt;&gt;""))</f>
        <v>7</v>
      </c>
      <c r="O339" s="14">
        <f t="shared" si="11"/>
        <v>1</v>
      </c>
      <c r="P339" s="36">
        <f t="array" ref="P339">IF(N339=0,"",SUM(IF(Volunteer=$D339,Arsenic_ppb))/N339)</f>
        <v>2</v>
      </c>
      <c r="Q339" s="36">
        <f t="array" ref="Q339">IF(P339="","",MAX((--(Commune=$C339))*IF(Vol_mean="",0,Vol_mean)))</f>
        <v>2</v>
      </c>
      <c r="R339" s="36">
        <f t="array" ref="R339">SUMPRODUCT(--(District=$B339),Commune_max,(--(Commune_tag)))/SUMPRODUCT((--(District=$B339)),Commune_tag)</f>
        <v>1.5999999999999999</v>
      </c>
    </row>
    <row r="340" spans="1:18" x14ac:dyDescent="0.55000000000000004">
      <c r="A340" s="43">
        <v>339</v>
      </c>
      <c r="B340" s="43" t="s">
        <v>27</v>
      </c>
      <c r="C340" s="43" t="s">
        <v>33</v>
      </c>
      <c r="D340" s="43" t="s">
        <v>477</v>
      </c>
      <c r="E340" s="43" t="s">
        <v>479</v>
      </c>
      <c r="F340" s="41">
        <v>2</v>
      </c>
      <c r="G340" s="2">
        <f>IF(AND(COUNTA($B340:$F340=5),COUNTIF(B$2:B340,B340)=1),1,0)</f>
        <v>0</v>
      </c>
      <c r="H340" s="2">
        <f>IF(AND(COUNTA($B340:$F340=5),COUNTIF(C$2:C340,C340)=1),1,0)</f>
        <v>0</v>
      </c>
      <c r="I340" s="2">
        <f>IF(AND(COUNTA($B340:$F340=5),COUNTIF(D$2:D340,D340)=1),1,0)</f>
        <v>0</v>
      </c>
      <c r="J340" s="2">
        <f>IF(AND(COUNTA($B340:$F340=5),COUNTIF(E$2:E340,E340)=1),1,0)</f>
        <v>1</v>
      </c>
      <c r="K340" s="2">
        <f>IF(AND(COUNTA($B340:$F340=5),COUNTIF(F$2:F340,F340)=1),1,0)</f>
        <v>0</v>
      </c>
      <c r="L340" s="45" t="str">
        <f t="shared" si="10"/>
        <v>V0048_2</v>
      </c>
      <c r="M340" s="2">
        <f>IF(AND(COUNTA($B340:$F340)=5,COUNTIF(L$2:L340,L340)=1),1,0)</f>
        <v>0</v>
      </c>
      <c r="N340" s="14">
        <f t="array" ref="N340">SUMPRODUCT(--(Volunteer=$D340),--(Volunteer&lt;&gt;""),--(Arsenic_ppb&lt;&gt;""))</f>
        <v>7</v>
      </c>
      <c r="O340" s="14">
        <f t="shared" si="11"/>
        <v>1</v>
      </c>
      <c r="P340" s="36">
        <f t="array" ref="P340">IF(N340=0,"",SUM(IF(Volunteer=$D340,Arsenic_ppb))/N340)</f>
        <v>2</v>
      </c>
      <c r="Q340" s="36">
        <f t="array" ref="Q340">IF(P340="","",MAX((--(Commune=$C340))*IF(Vol_mean="",0,Vol_mean)))</f>
        <v>2</v>
      </c>
      <c r="R340" s="36">
        <f t="array" ref="R340">SUMPRODUCT(--(District=$B340),Commune_max,(--(Commune_tag)))/SUMPRODUCT((--(District=$B340)),Commune_tag)</f>
        <v>1.5999999999999999</v>
      </c>
    </row>
    <row r="341" spans="1:18" x14ac:dyDescent="0.55000000000000004">
      <c r="A341" s="43">
        <v>340</v>
      </c>
      <c r="B341" s="43" t="s">
        <v>27</v>
      </c>
      <c r="C341" s="43" t="s">
        <v>33</v>
      </c>
      <c r="D341" s="43" t="s">
        <v>477</v>
      </c>
      <c r="E341" s="43" t="s">
        <v>480</v>
      </c>
      <c r="F341" s="41">
        <v>2</v>
      </c>
      <c r="G341" s="2">
        <f>IF(AND(COUNTA($B341:$F341=5),COUNTIF(B$2:B341,B341)=1),1,0)</f>
        <v>0</v>
      </c>
      <c r="H341" s="2">
        <f>IF(AND(COUNTA($B341:$F341=5),COUNTIF(C$2:C341,C341)=1),1,0)</f>
        <v>0</v>
      </c>
      <c r="I341" s="2">
        <f>IF(AND(COUNTA($B341:$F341=5),COUNTIF(D$2:D341,D341)=1),1,0)</f>
        <v>0</v>
      </c>
      <c r="J341" s="2">
        <f>IF(AND(COUNTA($B341:$F341=5),COUNTIF(E$2:E341,E341)=1),1,0)</f>
        <v>1</v>
      </c>
      <c r="K341" s="2">
        <f>IF(AND(COUNTA($B341:$F341=5),COUNTIF(F$2:F341,F341)=1),1,0)</f>
        <v>0</v>
      </c>
      <c r="L341" s="45" t="str">
        <f t="shared" si="10"/>
        <v>V0048_2</v>
      </c>
      <c r="M341" s="2">
        <f>IF(AND(COUNTA($B341:$F341)=5,COUNTIF(L$2:L341,L341)=1),1,0)</f>
        <v>0</v>
      </c>
      <c r="N341" s="14">
        <f t="array" ref="N341">SUMPRODUCT(--(Volunteer=$D341),--(Volunteer&lt;&gt;""),--(Arsenic_ppb&lt;&gt;""))</f>
        <v>7</v>
      </c>
      <c r="O341" s="14">
        <f t="shared" si="11"/>
        <v>1</v>
      </c>
      <c r="P341" s="36">
        <f t="array" ref="P341">IF(N341=0,"",SUM(IF(Volunteer=$D341,Arsenic_ppb))/N341)</f>
        <v>2</v>
      </c>
      <c r="Q341" s="36">
        <f t="array" ref="Q341">IF(P341="","",MAX((--(Commune=$C341))*IF(Vol_mean="",0,Vol_mean)))</f>
        <v>2</v>
      </c>
      <c r="R341" s="36">
        <f t="array" ref="R341">SUMPRODUCT(--(District=$B341),Commune_max,(--(Commune_tag)))/SUMPRODUCT((--(District=$B341)),Commune_tag)</f>
        <v>1.5999999999999999</v>
      </c>
    </row>
    <row r="342" spans="1:18" x14ac:dyDescent="0.55000000000000004">
      <c r="A342" s="43">
        <v>341</v>
      </c>
      <c r="B342" s="43" t="s">
        <v>27</v>
      </c>
      <c r="C342" s="43" t="s">
        <v>33</v>
      </c>
      <c r="D342" s="43" t="s">
        <v>477</v>
      </c>
      <c r="E342" s="43" t="s">
        <v>481</v>
      </c>
      <c r="F342" s="41">
        <v>2</v>
      </c>
      <c r="G342" s="2">
        <f>IF(AND(COUNTA($B342:$F342=5),COUNTIF(B$2:B342,B342)=1),1,0)</f>
        <v>0</v>
      </c>
      <c r="H342" s="2">
        <f>IF(AND(COUNTA($B342:$F342=5),COUNTIF(C$2:C342,C342)=1),1,0)</f>
        <v>0</v>
      </c>
      <c r="I342" s="2">
        <f>IF(AND(COUNTA($B342:$F342=5),COUNTIF(D$2:D342,D342)=1),1,0)</f>
        <v>0</v>
      </c>
      <c r="J342" s="2">
        <f>IF(AND(COUNTA($B342:$F342=5),COUNTIF(E$2:E342,E342)=1),1,0)</f>
        <v>1</v>
      </c>
      <c r="K342" s="2">
        <f>IF(AND(COUNTA($B342:$F342=5),COUNTIF(F$2:F342,F342)=1),1,0)</f>
        <v>0</v>
      </c>
      <c r="L342" s="45" t="str">
        <f t="shared" si="10"/>
        <v>V0048_2</v>
      </c>
      <c r="M342" s="2">
        <f>IF(AND(COUNTA($B342:$F342)=5,COUNTIF(L$2:L342,L342)=1),1,0)</f>
        <v>0</v>
      </c>
      <c r="N342" s="14">
        <f t="array" ref="N342">SUMPRODUCT(--(Volunteer=$D342),--(Volunteer&lt;&gt;""),--(Arsenic_ppb&lt;&gt;""))</f>
        <v>7</v>
      </c>
      <c r="O342" s="14">
        <f t="shared" si="11"/>
        <v>1</v>
      </c>
      <c r="P342" s="36">
        <f t="array" ref="P342">IF(N342=0,"",SUM(IF(Volunteer=$D342,Arsenic_ppb))/N342)</f>
        <v>2</v>
      </c>
      <c r="Q342" s="36">
        <f t="array" ref="Q342">IF(P342="","",MAX((--(Commune=$C342))*IF(Vol_mean="",0,Vol_mean)))</f>
        <v>2</v>
      </c>
      <c r="R342" s="36">
        <f t="array" ref="R342">SUMPRODUCT(--(District=$B342),Commune_max,(--(Commune_tag)))/SUMPRODUCT((--(District=$B342)),Commune_tag)</f>
        <v>1.5999999999999999</v>
      </c>
    </row>
    <row r="343" spans="1:18" x14ac:dyDescent="0.55000000000000004">
      <c r="A343" s="43">
        <v>342</v>
      </c>
      <c r="B343" s="43" t="s">
        <v>27</v>
      </c>
      <c r="C343" s="43" t="s">
        <v>33</v>
      </c>
      <c r="D343" s="43" t="s">
        <v>477</v>
      </c>
      <c r="E343" s="43" t="s">
        <v>482</v>
      </c>
      <c r="F343" s="41">
        <v>2</v>
      </c>
      <c r="G343" s="2">
        <f>IF(AND(COUNTA($B343:$F343=5),COUNTIF(B$2:B343,B343)=1),1,0)</f>
        <v>0</v>
      </c>
      <c r="H343" s="2">
        <f>IF(AND(COUNTA($B343:$F343=5),COUNTIF(C$2:C343,C343)=1),1,0)</f>
        <v>0</v>
      </c>
      <c r="I343" s="2">
        <f>IF(AND(COUNTA($B343:$F343=5),COUNTIF(D$2:D343,D343)=1),1,0)</f>
        <v>0</v>
      </c>
      <c r="J343" s="2">
        <f>IF(AND(COUNTA($B343:$F343=5),COUNTIF(E$2:E343,E343)=1),1,0)</f>
        <v>1</v>
      </c>
      <c r="K343" s="2">
        <f>IF(AND(COUNTA($B343:$F343=5),COUNTIF(F$2:F343,F343)=1),1,0)</f>
        <v>0</v>
      </c>
      <c r="L343" s="45" t="str">
        <f t="shared" si="10"/>
        <v>V0048_2</v>
      </c>
      <c r="M343" s="2">
        <f>IF(AND(COUNTA($B343:$F343)=5,COUNTIF(L$2:L343,L343)=1),1,0)</f>
        <v>0</v>
      </c>
      <c r="N343" s="14">
        <f t="array" ref="N343">SUMPRODUCT(--(Volunteer=$D343),--(Volunteer&lt;&gt;""),--(Arsenic_ppb&lt;&gt;""))</f>
        <v>7</v>
      </c>
      <c r="O343" s="14">
        <f t="shared" si="11"/>
        <v>1</v>
      </c>
      <c r="P343" s="36">
        <f t="array" ref="P343">IF(N343=0,"",SUM(IF(Volunteer=$D343,Arsenic_ppb))/N343)</f>
        <v>2</v>
      </c>
      <c r="Q343" s="36">
        <f t="array" ref="Q343">IF(P343="","",MAX((--(Commune=$C343))*IF(Vol_mean="",0,Vol_mean)))</f>
        <v>2</v>
      </c>
      <c r="R343" s="36">
        <f t="array" ref="R343">SUMPRODUCT(--(District=$B343),Commune_max,(--(Commune_tag)))/SUMPRODUCT((--(District=$B343)),Commune_tag)</f>
        <v>1.5999999999999999</v>
      </c>
    </row>
    <row r="344" spans="1:18" x14ac:dyDescent="0.55000000000000004">
      <c r="A344" s="43">
        <v>343</v>
      </c>
      <c r="B344" s="43" t="s">
        <v>27</v>
      </c>
      <c r="C344" s="43" t="s">
        <v>33</v>
      </c>
      <c r="D344" s="43" t="s">
        <v>477</v>
      </c>
      <c r="E344" s="43" t="s">
        <v>483</v>
      </c>
      <c r="F344" s="41">
        <v>2</v>
      </c>
      <c r="G344" s="2">
        <f>IF(AND(COUNTA($B344:$F344=5),COUNTIF(B$2:B344,B344)=1),1,0)</f>
        <v>0</v>
      </c>
      <c r="H344" s="2">
        <f>IF(AND(COUNTA($B344:$F344=5),COUNTIF(C$2:C344,C344)=1),1,0)</f>
        <v>0</v>
      </c>
      <c r="I344" s="2">
        <f>IF(AND(COUNTA($B344:$F344=5),COUNTIF(D$2:D344,D344)=1),1,0)</f>
        <v>0</v>
      </c>
      <c r="J344" s="2">
        <f>IF(AND(COUNTA($B344:$F344=5),COUNTIF(E$2:E344,E344)=1),1,0)</f>
        <v>1</v>
      </c>
      <c r="K344" s="2">
        <f>IF(AND(COUNTA($B344:$F344=5),COUNTIF(F$2:F344,F344)=1),1,0)</f>
        <v>0</v>
      </c>
      <c r="L344" s="45" t="str">
        <f t="shared" si="10"/>
        <v>V0048_2</v>
      </c>
      <c r="M344" s="2">
        <f>IF(AND(COUNTA($B344:$F344)=5,COUNTIF(L$2:L344,L344)=1),1,0)</f>
        <v>0</v>
      </c>
      <c r="N344" s="14">
        <f t="array" ref="N344">SUMPRODUCT(--(Volunteer=$D344),--(Volunteer&lt;&gt;""),--(Arsenic_ppb&lt;&gt;""))</f>
        <v>7</v>
      </c>
      <c r="O344" s="14">
        <f t="shared" si="11"/>
        <v>1</v>
      </c>
      <c r="P344" s="36">
        <f t="array" ref="P344">IF(N344=0,"",SUM(IF(Volunteer=$D344,Arsenic_ppb))/N344)</f>
        <v>2</v>
      </c>
      <c r="Q344" s="36">
        <f t="array" ref="Q344">IF(P344="","",MAX((--(Commune=$C344))*IF(Vol_mean="",0,Vol_mean)))</f>
        <v>2</v>
      </c>
      <c r="R344" s="36">
        <f t="array" ref="R344">SUMPRODUCT(--(District=$B344),Commune_max,(--(Commune_tag)))/SUMPRODUCT((--(District=$B344)),Commune_tag)</f>
        <v>1.5999999999999999</v>
      </c>
    </row>
    <row r="345" spans="1:18" x14ac:dyDescent="0.55000000000000004">
      <c r="A345" s="43">
        <v>344</v>
      </c>
      <c r="B345" s="43" t="s">
        <v>27</v>
      </c>
      <c r="C345" s="43" t="s">
        <v>33</v>
      </c>
      <c r="D345" s="43" t="s">
        <v>477</v>
      </c>
      <c r="E345" s="43" t="s">
        <v>484</v>
      </c>
      <c r="F345" s="41">
        <v>2</v>
      </c>
      <c r="G345" s="2">
        <f>IF(AND(COUNTA($B345:$F345=5),COUNTIF(B$2:B345,B345)=1),1,0)</f>
        <v>0</v>
      </c>
      <c r="H345" s="2">
        <f>IF(AND(COUNTA($B345:$F345=5),COUNTIF(C$2:C345,C345)=1),1,0)</f>
        <v>0</v>
      </c>
      <c r="I345" s="2">
        <f>IF(AND(COUNTA($B345:$F345=5),COUNTIF(D$2:D345,D345)=1),1,0)</f>
        <v>0</v>
      </c>
      <c r="J345" s="2">
        <f>IF(AND(COUNTA($B345:$F345=5),COUNTIF(E$2:E345,E345)=1),1,0)</f>
        <v>1</v>
      </c>
      <c r="K345" s="2">
        <f>IF(AND(COUNTA($B345:$F345=5),COUNTIF(F$2:F345,F345)=1),1,0)</f>
        <v>0</v>
      </c>
      <c r="L345" s="45" t="str">
        <f t="shared" si="10"/>
        <v>V0048_2</v>
      </c>
      <c r="M345" s="2">
        <f>IF(AND(COUNTA($B345:$F345)=5,COUNTIF(L$2:L345,L345)=1),1,0)</f>
        <v>0</v>
      </c>
      <c r="N345" s="14">
        <f t="array" ref="N345">SUMPRODUCT(--(Volunteer=$D345),--(Volunteer&lt;&gt;""),--(Arsenic_ppb&lt;&gt;""))</f>
        <v>7</v>
      </c>
      <c r="O345" s="14">
        <f t="shared" si="11"/>
        <v>1</v>
      </c>
      <c r="P345" s="36">
        <f t="array" ref="P345">IF(N345=0,"",SUM(IF(Volunteer=$D345,Arsenic_ppb))/N345)</f>
        <v>2</v>
      </c>
      <c r="Q345" s="36">
        <f t="array" ref="Q345">IF(P345="","",MAX((--(Commune=$C345))*IF(Vol_mean="",0,Vol_mean)))</f>
        <v>2</v>
      </c>
      <c r="R345" s="36">
        <f t="array" ref="R345">SUMPRODUCT(--(District=$B345),Commune_max,(--(Commune_tag)))/SUMPRODUCT((--(District=$B345)),Commune_tag)</f>
        <v>1.5999999999999999</v>
      </c>
    </row>
    <row r="346" spans="1:18" x14ac:dyDescent="0.55000000000000004">
      <c r="A346" s="43">
        <v>345</v>
      </c>
      <c r="B346" s="43" t="s">
        <v>27</v>
      </c>
      <c r="C346" s="43" t="s">
        <v>33</v>
      </c>
      <c r="D346" s="43" t="s">
        <v>485</v>
      </c>
      <c r="E346" s="43" t="s">
        <v>486</v>
      </c>
      <c r="F346" s="41">
        <v>2</v>
      </c>
      <c r="G346" s="2">
        <f>IF(AND(COUNTA($B346:$F346=5),COUNTIF(B$2:B346,B346)=1),1,0)</f>
        <v>0</v>
      </c>
      <c r="H346" s="2">
        <f>IF(AND(COUNTA($B346:$F346=5),COUNTIF(C$2:C346,C346)=1),1,0)</f>
        <v>0</v>
      </c>
      <c r="I346" s="2">
        <f>IF(AND(COUNTA($B346:$F346=5),COUNTIF(D$2:D346,D346)=1),1,0)</f>
        <v>1</v>
      </c>
      <c r="J346" s="2">
        <f>IF(AND(COUNTA($B346:$F346=5),COUNTIF(E$2:E346,E346)=1),1,0)</f>
        <v>1</v>
      </c>
      <c r="K346" s="2">
        <f>IF(AND(COUNTA($B346:$F346=5),COUNTIF(F$2:F346,F346)=1),1,0)</f>
        <v>0</v>
      </c>
      <c r="L346" s="45" t="str">
        <f t="shared" si="10"/>
        <v>V0049_2</v>
      </c>
      <c r="M346" s="2">
        <f>IF(AND(COUNTA($B346:$F346)=5,COUNTIF(L$2:L346,L346)=1),1,0)</f>
        <v>1</v>
      </c>
      <c r="N346" s="14">
        <f t="array" ref="N346">SUMPRODUCT(--(Volunteer=$D346),--(Volunteer&lt;&gt;""),--(Arsenic_ppb&lt;&gt;""))</f>
        <v>10</v>
      </c>
      <c r="O346" s="14">
        <f t="shared" si="11"/>
        <v>2</v>
      </c>
      <c r="P346" s="36">
        <f t="array" ref="P346">IF(N346=0,"",SUM(IF(Volunteer=$D346,Arsenic_ppb))/N346)</f>
        <v>1.2</v>
      </c>
      <c r="Q346" s="36">
        <f t="array" ref="Q346">IF(P346="","",MAX((--(Commune=$C346))*IF(Vol_mean="",0,Vol_mean)))</f>
        <v>2</v>
      </c>
      <c r="R346" s="36">
        <f t="array" ref="R346">SUMPRODUCT(--(District=$B346),Commune_max,(--(Commune_tag)))/SUMPRODUCT((--(District=$B346)),Commune_tag)</f>
        <v>1.5999999999999999</v>
      </c>
    </row>
    <row r="347" spans="1:18" x14ac:dyDescent="0.55000000000000004">
      <c r="A347" s="43">
        <v>346</v>
      </c>
      <c r="B347" s="43" t="s">
        <v>27</v>
      </c>
      <c r="C347" s="43" t="s">
        <v>33</v>
      </c>
      <c r="D347" s="43" t="s">
        <v>485</v>
      </c>
      <c r="E347" s="43" t="s">
        <v>487</v>
      </c>
      <c r="F347" s="41">
        <v>1</v>
      </c>
      <c r="G347" s="2">
        <f>IF(AND(COUNTA($B347:$F347=5),COUNTIF(B$2:B347,B347)=1),1,0)</f>
        <v>0</v>
      </c>
      <c r="H347" s="2">
        <f>IF(AND(COUNTA($B347:$F347=5),COUNTIF(C$2:C347,C347)=1),1,0)</f>
        <v>0</v>
      </c>
      <c r="I347" s="2">
        <f>IF(AND(COUNTA($B347:$F347=5),COUNTIF(D$2:D347,D347)=1),1,0)</f>
        <v>0</v>
      </c>
      <c r="J347" s="2">
        <f>IF(AND(COUNTA($B347:$F347=5),COUNTIF(E$2:E347,E347)=1),1,0)</f>
        <v>1</v>
      </c>
      <c r="K347" s="2">
        <f>IF(AND(COUNTA($B347:$F347=5),COUNTIF(F$2:F347,F347)=1),1,0)</f>
        <v>0</v>
      </c>
      <c r="L347" s="45" t="str">
        <f t="shared" si="10"/>
        <v>V0049_1</v>
      </c>
      <c r="M347" s="2">
        <f>IF(AND(COUNTA($B347:$F347)=5,COUNTIF(L$2:L347,L347)=1),1,0)</f>
        <v>1</v>
      </c>
      <c r="N347" s="14">
        <f t="array" ref="N347">SUMPRODUCT(--(Volunteer=$D347),--(Volunteer&lt;&gt;""),--(Arsenic_ppb&lt;&gt;""))</f>
        <v>10</v>
      </c>
      <c r="O347" s="14">
        <f t="shared" si="11"/>
        <v>2</v>
      </c>
      <c r="P347" s="36">
        <f t="array" ref="P347">IF(N347=0,"",SUM(IF(Volunteer=$D347,Arsenic_ppb))/N347)</f>
        <v>1.2</v>
      </c>
      <c r="Q347" s="36">
        <f t="array" ref="Q347">IF(P347="","",MAX((--(Commune=$C347))*IF(Vol_mean="",0,Vol_mean)))</f>
        <v>2</v>
      </c>
      <c r="R347" s="36">
        <f t="array" ref="R347">SUMPRODUCT(--(District=$B347),Commune_max,(--(Commune_tag)))/SUMPRODUCT((--(District=$B347)),Commune_tag)</f>
        <v>1.5999999999999999</v>
      </c>
    </row>
    <row r="348" spans="1:18" x14ac:dyDescent="0.55000000000000004">
      <c r="A348" s="43">
        <v>347</v>
      </c>
      <c r="B348" s="43" t="s">
        <v>27</v>
      </c>
      <c r="C348" s="43" t="s">
        <v>33</v>
      </c>
      <c r="D348" s="43" t="s">
        <v>485</v>
      </c>
      <c r="E348" s="43" t="s">
        <v>488</v>
      </c>
      <c r="F348" s="41">
        <v>1</v>
      </c>
      <c r="G348" s="2">
        <f>IF(AND(COUNTA($B348:$F348=5),COUNTIF(B$2:B348,B348)=1),1,0)</f>
        <v>0</v>
      </c>
      <c r="H348" s="2">
        <f>IF(AND(COUNTA($B348:$F348=5),COUNTIF(C$2:C348,C348)=1),1,0)</f>
        <v>0</v>
      </c>
      <c r="I348" s="2">
        <f>IF(AND(COUNTA($B348:$F348=5),COUNTIF(D$2:D348,D348)=1),1,0)</f>
        <v>0</v>
      </c>
      <c r="J348" s="2">
        <f>IF(AND(COUNTA($B348:$F348=5),COUNTIF(E$2:E348,E348)=1),1,0)</f>
        <v>1</v>
      </c>
      <c r="K348" s="2">
        <f>IF(AND(COUNTA($B348:$F348=5),COUNTIF(F$2:F348,F348)=1),1,0)</f>
        <v>0</v>
      </c>
      <c r="L348" s="45" t="str">
        <f t="shared" si="10"/>
        <v>V0049_1</v>
      </c>
      <c r="M348" s="2">
        <f>IF(AND(COUNTA($B348:$F348)=5,COUNTIF(L$2:L348,L348)=1),1,0)</f>
        <v>0</v>
      </c>
      <c r="N348" s="14">
        <f t="array" ref="N348">SUMPRODUCT(--(Volunteer=$D348),--(Volunteer&lt;&gt;""),--(Arsenic_ppb&lt;&gt;""))</f>
        <v>10</v>
      </c>
      <c r="O348" s="14">
        <f t="shared" si="11"/>
        <v>2</v>
      </c>
      <c r="P348" s="36">
        <f t="array" ref="P348">IF(N348=0,"",SUM(IF(Volunteer=$D348,Arsenic_ppb))/N348)</f>
        <v>1.2</v>
      </c>
      <c r="Q348" s="36">
        <f t="array" ref="Q348">IF(P348="","",MAX((--(Commune=$C348))*IF(Vol_mean="",0,Vol_mean)))</f>
        <v>2</v>
      </c>
      <c r="R348" s="36">
        <f t="array" ref="R348">SUMPRODUCT(--(District=$B348),Commune_max,(--(Commune_tag)))/SUMPRODUCT((--(District=$B348)),Commune_tag)</f>
        <v>1.5999999999999999</v>
      </c>
    </row>
    <row r="349" spans="1:18" x14ac:dyDescent="0.55000000000000004">
      <c r="A349" s="43">
        <v>348</v>
      </c>
      <c r="B349" s="43" t="s">
        <v>27</v>
      </c>
      <c r="C349" s="43" t="s">
        <v>33</v>
      </c>
      <c r="D349" s="43" t="s">
        <v>485</v>
      </c>
      <c r="E349" s="43" t="s">
        <v>489</v>
      </c>
      <c r="F349" s="41">
        <v>1</v>
      </c>
      <c r="G349" s="2">
        <f>IF(AND(COUNTA($B349:$F349=5),COUNTIF(B$2:B349,B349)=1),1,0)</f>
        <v>0</v>
      </c>
      <c r="H349" s="2">
        <f>IF(AND(COUNTA($B349:$F349=5),COUNTIF(C$2:C349,C349)=1),1,0)</f>
        <v>0</v>
      </c>
      <c r="I349" s="2">
        <f>IF(AND(COUNTA($B349:$F349=5),COUNTIF(D$2:D349,D349)=1),1,0)</f>
        <v>0</v>
      </c>
      <c r="J349" s="2">
        <f>IF(AND(COUNTA($B349:$F349=5),COUNTIF(E$2:E349,E349)=1),1,0)</f>
        <v>1</v>
      </c>
      <c r="K349" s="2">
        <f>IF(AND(COUNTA($B349:$F349=5),COUNTIF(F$2:F349,F349)=1),1,0)</f>
        <v>0</v>
      </c>
      <c r="L349" s="45" t="str">
        <f t="shared" si="10"/>
        <v>V0049_1</v>
      </c>
      <c r="M349" s="2">
        <f>IF(AND(COUNTA($B349:$F349)=5,COUNTIF(L$2:L349,L349)=1),1,0)</f>
        <v>0</v>
      </c>
      <c r="N349" s="14">
        <f t="array" ref="N349">SUMPRODUCT(--(Volunteer=$D349),--(Volunteer&lt;&gt;""),--(Arsenic_ppb&lt;&gt;""))</f>
        <v>10</v>
      </c>
      <c r="O349" s="14">
        <f t="shared" si="11"/>
        <v>2</v>
      </c>
      <c r="P349" s="36">
        <f t="array" ref="P349">IF(N349=0,"",SUM(IF(Volunteer=$D349,Arsenic_ppb))/N349)</f>
        <v>1.2</v>
      </c>
      <c r="Q349" s="36">
        <f t="array" ref="Q349">IF(P349="","",MAX((--(Commune=$C349))*IF(Vol_mean="",0,Vol_mean)))</f>
        <v>2</v>
      </c>
      <c r="R349" s="36">
        <f t="array" ref="R349">SUMPRODUCT(--(District=$B349),Commune_max,(--(Commune_tag)))/SUMPRODUCT((--(District=$B349)),Commune_tag)</f>
        <v>1.5999999999999999</v>
      </c>
    </row>
    <row r="350" spans="1:18" x14ac:dyDescent="0.55000000000000004">
      <c r="A350" s="43">
        <v>349</v>
      </c>
      <c r="B350" s="43" t="s">
        <v>27</v>
      </c>
      <c r="C350" s="43" t="s">
        <v>33</v>
      </c>
      <c r="D350" s="43" t="s">
        <v>485</v>
      </c>
      <c r="E350" s="43" t="s">
        <v>490</v>
      </c>
      <c r="F350" s="41">
        <v>1</v>
      </c>
      <c r="G350" s="2">
        <f>IF(AND(COUNTA($B350:$F350=5),COUNTIF(B$2:B350,B350)=1),1,0)</f>
        <v>0</v>
      </c>
      <c r="H350" s="2">
        <f>IF(AND(COUNTA($B350:$F350=5),COUNTIF(C$2:C350,C350)=1),1,0)</f>
        <v>0</v>
      </c>
      <c r="I350" s="2">
        <f>IF(AND(COUNTA($B350:$F350=5),COUNTIF(D$2:D350,D350)=1),1,0)</f>
        <v>0</v>
      </c>
      <c r="J350" s="2">
        <f>IF(AND(COUNTA($B350:$F350=5),COUNTIF(E$2:E350,E350)=1),1,0)</f>
        <v>1</v>
      </c>
      <c r="K350" s="2">
        <f>IF(AND(COUNTA($B350:$F350=5),COUNTIF(F$2:F350,F350)=1),1,0)</f>
        <v>0</v>
      </c>
      <c r="L350" s="45" t="str">
        <f t="shared" si="10"/>
        <v>V0049_1</v>
      </c>
      <c r="M350" s="2">
        <f>IF(AND(COUNTA($B350:$F350)=5,COUNTIF(L$2:L350,L350)=1),1,0)</f>
        <v>0</v>
      </c>
      <c r="N350" s="14">
        <f t="array" ref="N350">SUMPRODUCT(--(Volunteer=$D350),--(Volunteer&lt;&gt;""),--(Arsenic_ppb&lt;&gt;""))</f>
        <v>10</v>
      </c>
      <c r="O350" s="14">
        <f t="shared" si="11"/>
        <v>2</v>
      </c>
      <c r="P350" s="36">
        <f t="array" ref="P350">IF(N350=0,"",SUM(IF(Volunteer=$D350,Arsenic_ppb))/N350)</f>
        <v>1.2</v>
      </c>
      <c r="Q350" s="36">
        <f t="array" ref="Q350">IF(P350="","",MAX((--(Commune=$C350))*IF(Vol_mean="",0,Vol_mean)))</f>
        <v>2</v>
      </c>
      <c r="R350" s="36">
        <f t="array" ref="R350">SUMPRODUCT(--(District=$B350),Commune_max,(--(Commune_tag)))/SUMPRODUCT((--(District=$B350)),Commune_tag)</f>
        <v>1.5999999999999999</v>
      </c>
    </row>
    <row r="351" spans="1:18" x14ac:dyDescent="0.55000000000000004">
      <c r="A351" s="43">
        <v>350</v>
      </c>
      <c r="B351" s="43" t="s">
        <v>27</v>
      </c>
      <c r="C351" s="43" t="s">
        <v>33</v>
      </c>
      <c r="D351" s="43" t="s">
        <v>485</v>
      </c>
      <c r="E351" s="43" t="s">
        <v>491</v>
      </c>
      <c r="F351" s="41">
        <v>1</v>
      </c>
      <c r="G351" s="2">
        <f>IF(AND(COUNTA($B351:$F351=5),COUNTIF(B$2:B351,B351)=1),1,0)</f>
        <v>0</v>
      </c>
      <c r="H351" s="2">
        <f>IF(AND(COUNTA($B351:$F351=5),COUNTIF(C$2:C351,C351)=1),1,0)</f>
        <v>0</v>
      </c>
      <c r="I351" s="2">
        <f>IF(AND(COUNTA($B351:$F351=5),COUNTIF(D$2:D351,D351)=1),1,0)</f>
        <v>0</v>
      </c>
      <c r="J351" s="2">
        <f>IF(AND(COUNTA($B351:$F351=5),COUNTIF(E$2:E351,E351)=1),1,0)</f>
        <v>1</v>
      </c>
      <c r="K351" s="2">
        <f>IF(AND(COUNTA($B351:$F351=5),COUNTIF(F$2:F351,F351)=1),1,0)</f>
        <v>0</v>
      </c>
      <c r="L351" s="45" t="str">
        <f t="shared" si="10"/>
        <v>V0049_1</v>
      </c>
      <c r="M351" s="2">
        <f>IF(AND(COUNTA($B351:$F351)=5,COUNTIF(L$2:L351,L351)=1),1,0)</f>
        <v>0</v>
      </c>
      <c r="N351" s="14">
        <f t="array" ref="N351">SUMPRODUCT(--(Volunteer=$D351),--(Volunteer&lt;&gt;""),--(Arsenic_ppb&lt;&gt;""))</f>
        <v>10</v>
      </c>
      <c r="O351" s="14">
        <f t="shared" si="11"/>
        <v>2</v>
      </c>
      <c r="P351" s="36">
        <f t="array" ref="P351">IF(N351=0,"",SUM(IF(Volunteer=$D351,Arsenic_ppb))/N351)</f>
        <v>1.2</v>
      </c>
      <c r="Q351" s="36">
        <f t="array" ref="Q351">IF(P351="","",MAX((--(Commune=$C351))*IF(Vol_mean="",0,Vol_mean)))</f>
        <v>2</v>
      </c>
      <c r="R351" s="36">
        <f t="array" ref="R351">SUMPRODUCT(--(District=$B351),Commune_max,(--(Commune_tag)))/SUMPRODUCT((--(District=$B351)),Commune_tag)</f>
        <v>1.5999999999999999</v>
      </c>
    </row>
    <row r="352" spans="1:18" x14ac:dyDescent="0.55000000000000004">
      <c r="A352" s="43">
        <v>351</v>
      </c>
      <c r="B352" s="43" t="s">
        <v>27</v>
      </c>
      <c r="C352" s="43" t="s">
        <v>33</v>
      </c>
      <c r="D352" s="43" t="s">
        <v>485</v>
      </c>
      <c r="E352" s="43" t="s">
        <v>492</v>
      </c>
      <c r="F352" s="41">
        <v>2</v>
      </c>
      <c r="G352" s="2">
        <f>IF(AND(COUNTA($B352:$F352=5),COUNTIF(B$2:B352,B352)=1),1,0)</f>
        <v>0</v>
      </c>
      <c r="H352" s="2">
        <f>IF(AND(COUNTA($B352:$F352=5),COUNTIF(C$2:C352,C352)=1),1,0)</f>
        <v>0</v>
      </c>
      <c r="I352" s="2">
        <f>IF(AND(COUNTA($B352:$F352=5),COUNTIF(D$2:D352,D352)=1),1,0)</f>
        <v>0</v>
      </c>
      <c r="J352" s="2">
        <f>IF(AND(COUNTA($B352:$F352=5),COUNTIF(E$2:E352,E352)=1),1,0)</f>
        <v>1</v>
      </c>
      <c r="K352" s="2">
        <f>IF(AND(COUNTA($B352:$F352=5),COUNTIF(F$2:F352,F352)=1),1,0)</f>
        <v>0</v>
      </c>
      <c r="L352" s="45" t="str">
        <f t="shared" si="10"/>
        <v>V0049_2</v>
      </c>
      <c r="M352" s="2">
        <f>IF(AND(COUNTA($B352:$F352)=5,COUNTIF(L$2:L352,L352)=1),1,0)</f>
        <v>0</v>
      </c>
      <c r="N352" s="14">
        <f t="array" ref="N352">SUMPRODUCT(--(Volunteer=$D352),--(Volunteer&lt;&gt;""),--(Arsenic_ppb&lt;&gt;""))</f>
        <v>10</v>
      </c>
      <c r="O352" s="14">
        <f t="shared" si="11"/>
        <v>2</v>
      </c>
      <c r="P352" s="36">
        <f t="array" ref="P352">IF(N352=0,"",SUM(IF(Volunteer=$D352,Arsenic_ppb))/N352)</f>
        <v>1.2</v>
      </c>
      <c r="Q352" s="36">
        <f t="array" ref="Q352">IF(P352="","",MAX((--(Commune=$C352))*IF(Vol_mean="",0,Vol_mean)))</f>
        <v>2</v>
      </c>
      <c r="R352" s="36">
        <f t="array" ref="R352">SUMPRODUCT(--(District=$B352),Commune_max,(--(Commune_tag)))/SUMPRODUCT((--(District=$B352)),Commune_tag)</f>
        <v>1.5999999999999999</v>
      </c>
    </row>
    <row r="353" spans="1:18" x14ac:dyDescent="0.55000000000000004">
      <c r="A353" s="43">
        <v>352</v>
      </c>
      <c r="B353" s="43" t="s">
        <v>27</v>
      </c>
      <c r="C353" s="43" t="s">
        <v>33</v>
      </c>
      <c r="D353" s="43" t="s">
        <v>485</v>
      </c>
      <c r="E353" s="43" t="s">
        <v>493</v>
      </c>
      <c r="F353" s="41">
        <v>1</v>
      </c>
      <c r="G353" s="2">
        <f>IF(AND(COUNTA($B353:$F353=5),COUNTIF(B$2:B353,B353)=1),1,0)</f>
        <v>0</v>
      </c>
      <c r="H353" s="2">
        <f>IF(AND(COUNTA($B353:$F353=5),COUNTIF(C$2:C353,C353)=1),1,0)</f>
        <v>0</v>
      </c>
      <c r="I353" s="2">
        <f>IF(AND(COUNTA($B353:$F353=5),COUNTIF(D$2:D353,D353)=1),1,0)</f>
        <v>0</v>
      </c>
      <c r="J353" s="2">
        <f>IF(AND(COUNTA($B353:$F353=5),COUNTIF(E$2:E353,E353)=1),1,0)</f>
        <v>1</v>
      </c>
      <c r="K353" s="2">
        <f>IF(AND(COUNTA($B353:$F353=5),COUNTIF(F$2:F353,F353)=1),1,0)</f>
        <v>0</v>
      </c>
      <c r="L353" s="45" t="str">
        <f t="shared" si="10"/>
        <v>V0049_1</v>
      </c>
      <c r="M353" s="2">
        <f>IF(AND(COUNTA($B353:$F353)=5,COUNTIF(L$2:L353,L353)=1),1,0)</f>
        <v>0</v>
      </c>
      <c r="N353" s="14">
        <f t="array" ref="N353">SUMPRODUCT(--(Volunteer=$D353),--(Volunteer&lt;&gt;""),--(Arsenic_ppb&lt;&gt;""))</f>
        <v>10</v>
      </c>
      <c r="O353" s="14">
        <f t="shared" si="11"/>
        <v>2</v>
      </c>
      <c r="P353" s="36">
        <f t="array" ref="P353">IF(N353=0,"",SUM(IF(Volunteer=$D353,Arsenic_ppb))/N353)</f>
        <v>1.2</v>
      </c>
      <c r="Q353" s="36">
        <f t="array" ref="Q353">IF(P353="","",MAX((--(Commune=$C353))*IF(Vol_mean="",0,Vol_mean)))</f>
        <v>2</v>
      </c>
      <c r="R353" s="36">
        <f t="array" ref="R353">SUMPRODUCT(--(District=$B353),Commune_max,(--(Commune_tag)))/SUMPRODUCT((--(District=$B353)),Commune_tag)</f>
        <v>1.5999999999999999</v>
      </c>
    </row>
    <row r="354" spans="1:18" x14ac:dyDescent="0.55000000000000004">
      <c r="A354" s="43">
        <v>353</v>
      </c>
      <c r="B354" s="43" t="s">
        <v>27</v>
      </c>
      <c r="C354" s="43" t="s">
        <v>33</v>
      </c>
      <c r="D354" s="43" t="s">
        <v>485</v>
      </c>
      <c r="E354" s="43" t="s">
        <v>494</v>
      </c>
      <c r="F354" s="41">
        <v>1</v>
      </c>
      <c r="G354" s="2">
        <f>IF(AND(COUNTA($B354:$F354=5),COUNTIF(B$2:B354,B354)=1),1,0)</f>
        <v>0</v>
      </c>
      <c r="H354" s="2">
        <f>IF(AND(COUNTA($B354:$F354=5),COUNTIF(C$2:C354,C354)=1),1,0)</f>
        <v>0</v>
      </c>
      <c r="I354" s="2">
        <f>IF(AND(COUNTA($B354:$F354=5),COUNTIF(D$2:D354,D354)=1),1,0)</f>
        <v>0</v>
      </c>
      <c r="J354" s="2">
        <f>IF(AND(COUNTA($B354:$F354=5),COUNTIF(E$2:E354,E354)=1),1,0)</f>
        <v>1</v>
      </c>
      <c r="K354" s="2">
        <f>IF(AND(COUNTA($B354:$F354=5),COUNTIF(F$2:F354,F354)=1),1,0)</f>
        <v>0</v>
      </c>
      <c r="L354" s="45" t="str">
        <f t="shared" si="10"/>
        <v>V0049_1</v>
      </c>
      <c r="M354" s="2">
        <f>IF(AND(COUNTA($B354:$F354)=5,COUNTIF(L$2:L354,L354)=1),1,0)</f>
        <v>0</v>
      </c>
      <c r="N354" s="14">
        <f t="array" ref="N354">SUMPRODUCT(--(Volunteer=$D354),--(Volunteer&lt;&gt;""),--(Arsenic_ppb&lt;&gt;""))</f>
        <v>10</v>
      </c>
      <c r="O354" s="14">
        <f t="shared" si="11"/>
        <v>2</v>
      </c>
      <c r="P354" s="36">
        <f t="array" ref="P354">IF(N354=0,"",SUM(IF(Volunteer=$D354,Arsenic_ppb))/N354)</f>
        <v>1.2</v>
      </c>
      <c r="Q354" s="36">
        <f t="array" ref="Q354">IF(P354="","",MAX((--(Commune=$C354))*IF(Vol_mean="",0,Vol_mean)))</f>
        <v>2</v>
      </c>
      <c r="R354" s="36">
        <f t="array" ref="R354">SUMPRODUCT(--(District=$B354),Commune_max,(--(Commune_tag)))/SUMPRODUCT((--(District=$B354)),Commune_tag)</f>
        <v>1.5999999999999999</v>
      </c>
    </row>
    <row r="355" spans="1:18" x14ac:dyDescent="0.55000000000000004">
      <c r="A355" s="43">
        <v>354</v>
      </c>
      <c r="B355" s="43" t="s">
        <v>27</v>
      </c>
      <c r="C355" s="43" t="s">
        <v>33</v>
      </c>
      <c r="D355" s="43" t="s">
        <v>485</v>
      </c>
      <c r="E355" s="43" t="s">
        <v>495</v>
      </c>
      <c r="F355" s="41">
        <v>1</v>
      </c>
      <c r="G355" s="2">
        <f>IF(AND(COUNTA($B355:$F355=5),COUNTIF(B$2:B355,B355)=1),1,0)</f>
        <v>0</v>
      </c>
      <c r="H355" s="2">
        <f>IF(AND(COUNTA($B355:$F355=5),COUNTIF(C$2:C355,C355)=1),1,0)</f>
        <v>0</v>
      </c>
      <c r="I355" s="2">
        <f>IF(AND(COUNTA($B355:$F355=5),COUNTIF(D$2:D355,D355)=1),1,0)</f>
        <v>0</v>
      </c>
      <c r="J355" s="2">
        <f>IF(AND(COUNTA($B355:$F355=5),COUNTIF(E$2:E355,E355)=1),1,0)</f>
        <v>1</v>
      </c>
      <c r="K355" s="2">
        <f>IF(AND(COUNTA($B355:$F355=5),COUNTIF(F$2:F355,F355)=1),1,0)</f>
        <v>0</v>
      </c>
      <c r="L355" s="45" t="str">
        <f t="shared" si="10"/>
        <v>V0049_1</v>
      </c>
      <c r="M355" s="2">
        <f>IF(AND(COUNTA($B355:$F355)=5,COUNTIF(L$2:L355,L355)=1),1,0)</f>
        <v>0</v>
      </c>
      <c r="N355" s="14">
        <f t="array" ref="N355">SUMPRODUCT(--(Volunteer=$D355),--(Volunteer&lt;&gt;""),--(Arsenic_ppb&lt;&gt;""))</f>
        <v>10</v>
      </c>
      <c r="O355" s="14">
        <f t="shared" si="11"/>
        <v>2</v>
      </c>
      <c r="P355" s="36">
        <f t="array" ref="P355">IF(N355=0,"",SUM(IF(Volunteer=$D355,Arsenic_ppb))/N355)</f>
        <v>1.2</v>
      </c>
      <c r="Q355" s="36">
        <f t="array" ref="Q355">IF(P355="","",MAX((--(Commune=$C355))*IF(Vol_mean="",0,Vol_mean)))</f>
        <v>2</v>
      </c>
      <c r="R355" s="36">
        <f t="array" ref="R355">SUMPRODUCT(--(District=$B355),Commune_max,(--(Commune_tag)))/SUMPRODUCT((--(District=$B355)),Commune_tag)</f>
        <v>1.5999999999999999</v>
      </c>
    </row>
    <row r="356" spans="1:18" x14ac:dyDescent="0.55000000000000004">
      <c r="A356" s="43">
        <v>355</v>
      </c>
      <c r="B356" s="43" t="s">
        <v>27</v>
      </c>
      <c r="C356" s="43" t="s">
        <v>33</v>
      </c>
      <c r="D356" s="43" t="s">
        <v>496</v>
      </c>
      <c r="E356" s="43" t="s">
        <v>497</v>
      </c>
      <c r="F356" s="41">
        <v>0</v>
      </c>
      <c r="G356" s="2">
        <f>IF(AND(COUNTA($B356:$F356=5),COUNTIF(B$2:B356,B356)=1),1,0)</f>
        <v>0</v>
      </c>
      <c r="H356" s="2">
        <f>IF(AND(COUNTA($B356:$F356=5),COUNTIF(C$2:C356,C356)=1),1,0)</f>
        <v>0</v>
      </c>
      <c r="I356" s="2">
        <f>IF(AND(COUNTA($B356:$F356=5),COUNTIF(D$2:D356,D356)=1),1,0)</f>
        <v>1</v>
      </c>
      <c r="J356" s="2">
        <f>IF(AND(COUNTA($B356:$F356=5),COUNTIF(E$2:E356,E356)=1),1,0)</f>
        <v>1</v>
      </c>
      <c r="K356" s="2">
        <f>IF(AND(COUNTA($B356:$F356=5),COUNTIF(F$2:F356,F356)=1),1,0)</f>
        <v>0</v>
      </c>
      <c r="L356" s="45" t="str">
        <f t="shared" si="10"/>
        <v>V0050_0</v>
      </c>
      <c r="M356" s="2">
        <f>IF(AND(COUNTA($B356:$F356)=5,COUNTIF(L$2:L356,L356)=1),1,0)</f>
        <v>1</v>
      </c>
      <c r="N356" s="14">
        <f t="array" ref="N356">SUMPRODUCT(--(Volunteer=$D356),--(Volunteer&lt;&gt;""),--(Arsenic_ppb&lt;&gt;""))</f>
        <v>7</v>
      </c>
      <c r="O356" s="14">
        <f t="shared" si="11"/>
        <v>2</v>
      </c>
      <c r="P356" s="36">
        <f t="array" ref="P356">IF(N356=0,"",SUM(IF(Volunteer=$D356,Arsenic_ppb))/N356)</f>
        <v>0.2857142857142857</v>
      </c>
      <c r="Q356" s="36">
        <f t="array" ref="Q356">IF(P356="","",MAX((--(Commune=$C356))*IF(Vol_mean="",0,Vol_mean)))</f>
        <v>2</v>
      </c>
      <c r="R356" s="36">
        <f t="array" ref="R356">SUMPRODUCT(--(District=$B356),Commune_max,(--(Commune_tag)))/SUMPRODUCT((--(District=$B356)),Commune_tag)</f>
        <v>1.5999999999999999</v>
      </c>
    </row>
    <row r="357" spans="1:18" x14ac:dyDescent="0.55000000000000004">
      <c r="A357" s="43">
        <v>356</v>
      </c>
      <c r="B357" s="43" t="s">
        <v>27</v>
      </c>
      <c r="C357" s="43" t="s">
        <v>33</v>
      </c>
      <c r="D357" s="43" t="s">
        <v>496</v>
      </c>
      <c r="E357" s="43" t="s">
        <v>498</v>
      </c>
      <c r="F357" s="41">
        <v>0</v>
      </c>
      <c r="G357" s="2">
        <f>IF(AND(COUNTA($B357:$F357=5),COUNTIF(B$2:B357,B357)=1),1,0)</f>
        <v>0</v>
      </c>
      <c r="H357" s="2">
        <f>IF(AND(COUNTA($B357:$F357=5),COUNTIF(C$2:C357,C357)=1),1,0)</f>
        <v>0</v>
      </c>
      <c r="I357" s="2">
        <f>IF(AND(COUNTA($B357:$F357=5),COUNTIF(D$2:D357,D357)=1),1,0)</f>
        <v>0</v>
      </c>
      <c r="J357" s="2">
        <f>IF(AND(COUNTA($B357:$F357=5),COUNTIF(E$2:E357,E357)=1),1,0)</f>
        <v>1</v>
      </c>
      <c r="K357" s="2">
        <f>IF(AND(COUNTA($B357:$F357=5),COUNTIF(F$2:F357,F357)=1),1,0)</f>
        <v>0</v>
      </c>
      <c r="L357" s="45" t="str">
        <f t="shared" si="10"/>
        <v>V0050_0</v>
      </c>
      <c r="M357" s="2">
        <f>IF(AND(COUNTA($B357:$F357)=5,COUNTIF(L$2:L357,L357)=1),1,0)</f>
        <v>0</v>
      </c>
      <c r="N357" s="14">
        <f t="array" ref="N357">SUMPRODUCT(--(Volunteer=$D357),--(Volunteer&lt;&gt;""),--(Arsenic_ppb&lt;&gt;""))</f>
        <v>7</v>
      </c>
      <c r="O357" s="14">
        <f t="shared" si="11"/>
        <v>2</v>
      </c>
      <c r="P357" s="36">
        <f t="array" ref="P357">IF(N357=0,"",SUM(IF(Volunteer=$D357,Arsenic_ppb))/N357)</f>
        <v>0.2857142857142857</v>
      </c>
      <c r="Q357" s="36">
        <f t="array" ref="Q357">IF(P357="","",MAX((--(Commune=$C357))*IF(Vol_mean="",0,Vol_mean)))</f>
        <v>2</v>
      </c>
      <c r="R357" s="36">
        <f t="array" ref="R357">SUMPRODUCT(--(District=$B357),Commune_max,(--(Commune_tag)))/SUMPRODUCT((--(District=$B357)),Commune_tag)</f>
        <v>1.5999999999999999</v>
      </c>
    </row>
    <row r="358" spans="1:18" x14ac:dyDescent="0.55000000000000004">
      <c r="A358" s="43">
        <v>357</v>
      </c>
      <c r="B358" s="43" t="s">
        <v>27</v>
      </c>
      <c r="C358" s="43" t="s">
        <v>33</v>
      </c>
      <c r="D358" s="43" t="s">
        <v>496</v>
      </c>
      <c r="E358" s="43" t="s">
        <v>499</v>
      </c>
      <c r="F358" s="41">
        <v>0</v>
      </c>
      <c r="G358" s="2">
        <f>IF(AND(COUNTA($B358:$F358=5),COUNTIF(B$2:B358,B358)=1),1,0)</f>
        <v>0</v>
      </c>
      <c r="H358" s="2">
        <f>IF(AND(COUNTA($B358:$F358=5),COUNTIF(C$2:C358,C358)=1),1,0)</f>
        <v>0</v>
      </c>
      <c r="I358" s="2">
        <f>IF(AND(COUNTA($B358:$F358=5),COUNTIF(D$2:D358,D358)=1),1,0)</f>
        <v>0</v>
      </c>
      <c r="J358" s="2">
        <f>IF(AND(COUNTA($B358:$F358=5),COUNTIF(E$2:E358,E358)=1),1,0)</f>
        <v>1</v>
      </c>
      <c r="K358" s="2">
        <f>IF(AND(COUNTA($B358:$F358=5),COUNTIF(F$2:F358,F358)=1),1,0)</f>
        <v>0</v>
      </c>
      <c r="L358" s="45" t="str">
        <f t="shared" si="10"/>
        <v>V0050_0</v>
      </c>
      <c r="M358" s="2">
        <f>IF(AND(COUNTA($B358:$F358)=5,COUNTIF(L$2:L358,L358)=1),1,0)</f>
        <v>0</v>
      </c>
      <c r="N358" s="14">
        <f t="array" ref="N358">SUMPRODUCT(--(Volunteer=$D358),--(Volunteer&lt;&gt;""),--(Arsenic_ppb&lt;&gt;""))</f>
        <v>7</v>
      </c>
      <c r="O358" s="14">
        <f t="shared" si="11"/>
        <v>2</v>
      </c>
      <c r="P358" s="36">
        <f t="array" ref="P358">IF(N358=0,"",SUM(IF(Volunteer=$D358,Arsenic_ppb))/N358)</f>
        <v>0.2857142857142857</v>
      </c>
      <c r="Q358" s="36">
        <f t="array" ref="Q358">IF(P358="","",MAX((--(Commune=$C358))*IF(Vol_mean="",0,Vol_mean)))</f>
        <v>2</v>
      </c>
      <c r="R358" s="36">
        <f t="array" ref="R358">SUMPRODUCT(--(District=$B358),Commune_max,(--(Commune_tag)))/SUMPRODUCT((--(District=$B358)),Commune_tag)</f>
        <v>1.5999999999999999</v>
      </c>
    </row>
    <row r="359" spans="1:18" x14ac:dyDescent="0.55000000000000004">
      <c r="A359" s="43">
        <v>358</v>
      </c>
      <c r="B359" s="43" t="s">
        <v>27</v>
      </c>
      <c r="C359" s="43" t="s">
        <v>33</v>
      </c>
      <c r="D359" s="43" t="s">
        <v>496</v>
      </c>
      <c r="E359" s="43" t="s">
        <v>500</v>
      </c>
      <c r="F359" s="41">
        <v>1</v>
      </c>
      <c r="G359" s="2">
        <f>IF(AND(COUNTA($B359:$F359=5),COUNTIF(B$2:B359,B359)=1),1,0)</f>
        <v>0</v>
      </c>
      <c r="H359" s="2">
        <f>IF(AND(COUNTA($B359:$F359=5),COUNTIF(C$2:C359,C359)=1),1,0)</f>
        <v>0</v>
      </c>
      <c r="I359" s="2">
        <f>IF(AND(COUNTA($B359:$F359=5),COUNTIF(D$2:D359,D359)=1),1,0)</f>
        <v>0</v>
      </c>
      <c r="J359" s="2">
        <f>IF(AND(COUNTA($B359:$F359=5),COUNTIF(E$2:E359,E359)=1),1,0)</f>
        <v>1</v>
      </c>
      <c r="K359" s="2">
        <f>IF(AND(COUNTA($B359:$F359=5),COUNTIF(F$2:F359,F359)=1),1,0)</f>
        <v>0</v>
      </c>
      <c r="L359" s="45" t="str">
        <f t="shared" si="10"/>
        <v>V0050_1</v>
      </c>
      <c r="M359" s="2">
        <f>IF(AND(COUNTA($B359:$F359)=5,COUNTIF(L$2:L359,L359)=1),1,0)</f>
        <v>1</v>
      </c>
      <c r="N359" s="14">
        <f t="array" ref="N359">SUMPRODUCT(--(Volunteer=$D359),--(Volunteer&lt;&gt;""),--(Arsenic_ppb&lt;&gt;""))</f>
        <v>7</v>
      </c>
      <c r="O359" s="14">
        <f t="shared" si="11"/>
        <v>2</v>
      </c>
      <c r="P359" s="36">
        <f t="array" ref="P359">IF(N359=0,"",SUM(IF(Volunteer=$D359,Arsenic_ppb))/N359)</f>
        <v>0.2857142857142857</v>
      </c>
      <c r="Q359" s="36">
        <f t="array" ref="Q359">IF(P359="","",MAX((--(Commune=$C359))*IF(Vol_mean="",0,Vol_mean)))</f>
        <v>2</v>
      </c>
      <c r="R359" s="36">
        <f t="array" ref="R359">SUMPRODUCT(--(District=$B359),Commune_max,(--(Commune_tag)))/SUMPRODUCT((--(District=$B359)),Commune_tag)</f>
        <v>1.5999999999999999</v>
      </c>
    </row>
    <row r="360" spans="1:18" x14ac:dyDescent="0.55000000000000004">
      <c r="A360" s="43">
        <v>359</v>
      </c>
      <c r="B360" s="43" t="s">
        <v>27</v>
      </c>
      <c r="C360" s="43" t="s">
        <v>33</v>
      </c>
      <c r="D360" s="43" t="s">
        <v>496</v>
      </c>
      <c r="E360" s="43" t="s">
        <v>501</v>
      </c>
      <c r="F360" s="41">
        <v>0</v>
      </c>
      <c r="G360" s="2">
        <f>IF(AND(COUNTA($B360:$F360=5),COUNTIF(B$2:B360,B360)=1),1,0)</f>
        <v>0</v>
      </c>
      <c r="H360" s="2">
        <f>IF(AND(COUNTA($B360:$F360=5),COUNTIF(C$2:C360,C360)=1),1,0)</f>
        <v>0</v>
      </c>
      <c r="I360" s="2">
        <f>IF(AND(COUNTA($B360:$F360=5),COUNTIF(D$2:D360,D360)=1),1,0)</f>
        <v>0</v>
      </c>
      <c r="J360" s="2">
        <f>IF(AND(COUNTA($B360:$F360=5),COUNTIF(E$2:E360,E360)=1),1,0)</f>
        <v>1</v>
      </c>
      <c r="K360" s="2">
        <f>IF(AND(COUNTA($B360:$F360=5),COUNTIF(F$2:F360,F360)=1),1,0)</f>
        <v>0</v>
      </c>
      <c r="L360" s="45" t="str">
        <f t="shared" si="10"/>
        <v>V0050_0</v>
      </c>
      <c r="M360" s="2">
        <f>IF(AND(COUNTA($B360:$F360)=5,COUNTIF(L$2:L360,L360)=1),1,0)</f>
        <v>0</v>
      </c>
      <c r="N360" s="14">
        <f t="array" ref="N360">SUMPRODUCT(--(Volunteer=$D360),--(Volunteer&lt;&gt;""),--(Arsenic_ppb&lt;&gt;""))</f>
        <v>7</v>
      </c>
      <c r="O360" s="14">
        <f t="shared" si="11"/>
        <v>2</v>
      </c>
      <c r="P360" s="36">
        <f t="array" ref="P360">IF(N360=0,"",SUM(IF(Volunteer=$D360,Arsenic_ppb))/N360)</f>
        <v>0.2857142857142857</v>
      </c>
      <c r="Q360" s="36">
        <f t="array" ref="Q360">IF(P360="","",MAX((--(Commune=$C360))*IF(Vol_mean="",0,Vol_mean)))</f>
        <v>2</v>
      </c>
      <c r="R360" s="36">
        <f t="array" ref="R360">SUMPRODUCT(--(District=$B360),Commune_max,(--(Commune_tag)))/SUMPRODUCT((--(District=$B360)),Commune_tag)</f>
        <v>1.5999999999999999</v>
      </c>
    </row>
    <row r="361" spans="1:18" x14ac:dyDescent="0.55000000000000004">
      <c r="A361" s="43">
        <v>360</v>
      </c>
      <c r="B361" s="43" t="s">
        <v>27</v>
      </c>
      <c r="C361" s="43" t="s">
        <v>33</v>
      </c>
      <c r="D361" s="43" t="s">
        <v>496</v>
      </c>
      <c r="E361" s="43" t="s">
        <v>502</v>
      </c>
      <c r="F361" s="41">
        <v>0</v>
      </c>
      <c r="G361" s="2">
        <f>IF(AND(COUNTA($B361:$F361=5),COUNTIF(B$2:B361,B361)=1),1,0)</f>
        <v>0</v>
      </c>
      <c r="H361" s="2">
        <f>IF(AND(COUNTA($B361:$F361=5),COUNTIF(C$2:C361,C361)=1),1,0)</f>
        <v>0</v>
      </c>
      <c r="I361" s="2">
        <f>IF(AND(COUNTA($B361:$F361=5),COUNTIF(D$2:D361,D361)=1),1,0)</f>
        <v>0</v>
      </c>
      <c r="J361" s="2">
        <f>IF(AND(COUNTA($B361:$F361=5),COUNTIF(E$2:E361,E361)=1),1,0)</f>
        <v>1</v>
      </c>
      <c r="K361" s="2">
        <f>IF(AND(COUNTA($B361:$F361=5),COUNTIF(F$2:F361,F361)=1),1,0)</f>
        <v>0</v>
      </c>
      <c r="L361" s="45" t="str">
        <f t="shared" si="10"/>
        <v>V0050_0</v>
      </c>
      <c r="M361" s="2">
        <f>IF(AND(COUNTA($B361:$F361)=5,COUNTIF(L$2:L361,L361)=1),1,0)</f>
        <v>0</v>
      </c>
      <c r="N361" s="14">
        <f t="array" ref="N361">SUMPRODUCT(--(Volunteer=$D361),--(Volunteer&lt;&gt;""),--(Arsenic_ppb&lt;&gt;""))</f>
        <v>7</v>
      </c>
      <c r="O361" s="14">
        <f t="shared" si="11"/>
        <v>2</v>
      </c>
      <c r="P361" s="36">
        <f t="array" ref="P361">IF(N361=0,"",SUM(IF(Volunteer=$D361,Arsenic_ppb))/N361)</f>
        <v>0.2857142857142857</v>
      </c>
      <c r="Q361" s="36">
        <f t="array" ref="Q361">IF(P361="","",MAX((--(Commune=$C361))*IF(Vol_mean="",0,Vol_mean)))</f>
        <v>2</v>
      </c>
      <c r="R361" s="36">
        <f t="array" ref="R361">SUMPRODUCT(--(District=$B361),Commune_max,(--(Commune_tag)))/SUMPRODUCT((--(District=$B361)),Commune_tag)</f>
        <v>1.5999999999999999</v>
      </c>
    </row>
    <row r="362" spans="1:18" x14ac:dyDescent="0.55000000000000004">
      <c r="A362" s="43">
        <v>361</v>
      </c>
      <c r="B362" s="43" t="s">
        <v>27</v>
      </c>
      <c r="C362" s="43" t="s">
        <v>33</v>
      </c>
      <c r="D362" s="43" t="s">
        <v>496</v>
      </c>
      <c r="E362" s="43" t="s">
        <v>503</v>
      </c>
      <c r="F362" s="41">
        <v>1</v>
      </c>
      <c r="G362" s="2">
        <f>IF(AND(COUNTA($B362:$F362=5),COUNTIF(B$2:B362,B362)=1),1,0)</f>
        <v>0</v>
      </c>
      <c r="H362" s="2">
        <f>IF(AND(COUNTA($B362:$F362=5),COUNTIF(C$2:C362,C362)=1),1,0)</f>
        <v>0</v>
      </c>
      <c r="I362" s="2">
        <f>IF(AND(COUNTA($B362:$F362=5),COUNTIF(D$2:D362,D362)=1),1,0)</f>
        <v>0</v>
      </c>
      <c r="J362" s="2">
        <f>IF(AND(COUNTA($B362:$F362=5),COUNTIF(E$2:E362,E362)=1),1,0)</f>
        <v>1</v>
      </c>
      <c r="K362" s="2">
        <f>IF(AND(COUNTA($B362:$F362=5),COUNTIF(F$2:F362,F362)=1),1,0)</f>
        <v>0</v>
      </c>
      <c r="L362" s="45" t="str">
        <f t="shared" si="10"/>
        <v>V0050_1</v>
      </c>
      <c r="M362" s="2">
        <f>IF(AND(COUNTA($B362:$F362)=5,COUNTIF(L$2:L362,L362)=1),1,0)</f>
        <v>0</v>
      </c>
      <c r="N362" s="14">
        <f t="array" ref="N362">SUMPRODUCT(--(Volunteer=$D362),--(Volunteer&lt;&gt;""),--(Arsenic_ppb&lt;&gt;""))</f>
        <v>7</v>
      </c>
      <c r="O362" s="14">
        <f t="shared" si="11"/>
        <v>2</v>
      </c>
      <c r="P362" s="36">
        <f t="array" ref="P362">IF(N362=0,"",SUM(IF(Volunteer=$D362,Arsenic_ppb))/N362)</f>
        <v>0.2857142857142857</v>
      </c>
      <c r="Q362" s="36">
        <f t="array" ref="Q362">IF(P362="","",MAX((--(Commune=$C362))*IF(Vol_mean="",0,Vol_mean)))</f>
        <v>2</v>
      </c>
      <c r="R362" s="36">
        <f t="array" ref="R362">SUMPRODUCT(--(District=$B362),Commune_max,(--(Commune_tag)))/SUMPRODUCT((--(District=$B362)),Commune_tag)</f>
        <v>1.5999999999999999</v>
      </c>
    </row>
    <row r="363" spans="1:18" x14ac:dyDescent="0.55000000000000004">
      <c r="A363" s="43">
        <v>362</v>
      </c>
      <c r="B363" s="43" t="s">
        <v>27</v>
      </c>
      <c r="C363" s="43" t="s">
        <v>31</v>
      </c>
      <c r="D363" s="43" t="s">
        <v>504</v>
      </c>
      <c r="E363" s="43" t="s">
        <v>505</v>
      </c>
      <c r="F363" s="41">
        <v>1</v>
      </c>
      <c r="G363" s="2">
        <f>IF(AND(COUNTA($B363:$F363=5),COUNTIF(B$2:B363,B363)=1),1,0)</f>
        <v>0</v>
      </c>
      <c r="H363" s="2">
        <f>IF(AND(COUNTA($B363:$F363=5),COUNTIF(C$2:C363,C363)=1),1,0)</f>
        <v>1</v>
      </c>
      <c r="I363" s="2">
        <f>IF(AND(COUNTA($B363:$F363=5),COUNTIF(D$2:D363,D363)=1),1,0)</f>
        <v>1</v>
      </c>
      <c r="J363" s="2">
        <f>IF(AND(COUNTA($B363:$F363=5),COUNTIF(E$2:E363,E363)=1),1,0)</f>
        <v>1</v>
      </c>
      <c r="K363" s="2">
        <f>IF(AND(COUNTA($B363:$F363=5),COUNTIF(F$2:F363,F363)=1),1,0)</f>
        <v>0</v>
      </c>
      <c r="L363" s="45" t="str">
        <f t="shared" si="10"/>
        <v>V0051_1</v>
      </c>
      <c r="M363" s="2">
        <f>IF(AND(COUNTA($B363:$F363)=5,COUNTIF(L$2:L363,L363)=1),1,0)</f>
        <v>1</v>
      </c>
      <c r="N363" s="14">
        <f t="array" ref="N363">SUMPRODUCT(--(Volunteer=$D363),--(Volunteer&lt;&gt;""),--(Arsenic_ppb&lt;&gt;""))</f>
        <v>5</v>
      </c>
      <c r="O363" s="14">
        <f t="shared" si="11"/>
        <v>1</v>
      </c>
      <c r="P363" s="36">
        <f t="array" ref="P363">IF(N363=0,"",SUM(IF(Volunteer=$D363,Arsenic_ppb))/N363)</f>
        <v>1</v>
      </c>
      <c r="Q363" s="36">
        <f t="array" ref="Q363">IF(P363="","",MAX((--(Commune=$C363))*IF(Vol_mean="",0,Vol_mean)))</f>
        <v>1.8</v>
      </c>
      <c r="R363" s="36">
        <f t="array" ref="R363">SUMPRODUCT(--(District=$B363),Commune_max,(--(Commune_tag)))/SUMPRODUCT((--(District=$B363)),Commune_tag)</f>
        <v>1.5999999999999999</v>
      </c>
    </row>
    <row r="364" spans="1:18" x14ac:dyDescent="0.55000000000000004">
      <c r="A364" s="43">
        <v>363</v>
      </c>
      <c r="B364" s="43" t="s">
        <v>27</v>
      </c>
      <c r="C364" s="43" t="s">
        <v>31</v>
      </c>
      <c r="D364" s="43" t="s">
        <v>504</v>
      </c>
      <c r="E364" s="43" t="s">
        <v>506</v>
      </c>
      <c r="F364" s="41">
        <v>1</v>
      </c>
      <c r="G364" s="2">
        <f>IF(AND(COUNTA($B364:$F364=5),COUNTIF(B$2:B364,B364)=1),1,0)</f>
        <v>0</v>
      </c>
      <c r="H364" s="2">
        <f>IF(AND(COUNTA($B364:$F364=5),COUNTIF(C$2:C364,C364)=1),1,0)</f>
        <v>0</v>
      </c>
      <c r="I364" s="2">
        <f>IF(AND(COUNTA($B364:$F364=5),COUNTIF(D$2:D364,D364)=1),1,0)</f>
        <v>0</v>
      </c>
      <c r="J364" s="2">
        <f>IF(AND(COUNTA($B364:$F364=5),COUNTIF(E$2:E364,E364)=1),1,0)</f>
        <v>1</v>
      </c>
      <c r="K364" s="2">
        <f>IF(AND(COUNTA($B364:$F364=5),COUNTIF(F$2:F364,F364)=1),1,0)</f>
        <v>0</v>
      </c>
      <c r="L364" s="45" t="str">
        <f t="shared" si="10"/>
        <v>V0051_1</v>
      </c>
      <c r="M364" s="2">
        <f>IF(AND(COUNTA($B364:$F364)=5,COUNTIF(L$2:L364,L364)=1),1,0)</f>
        <v>0</v>
      </c>
      <c r="N364" s="14">
        <f t="array" ref="N364">SUMPRODUCT(--(Volunteer=$D364),--(Volunteer&lt;&gt;""),--(Arsenic_ppb&lt;&gt;""))</f>
        <v>5</v>
      </c>
      <c r="O364" s="14">
        <f t="shared" si="11"/>
        <v>1</v>
      </c>
      <c r="P364" s="36">
        <f t="array" ref="P364">IF(N364=0,"",SUM(IF(Volunteer=$D364,Arsenic_ppb))/N364)</f>
        <v>1</v>
      </c>
      <c r="Q364" s="36">
        <f t="array" ref="Q364">IF(P364="","",MAX((--(Commune=$C364))*IF(Vol_mean="",0,Vol_mean)))</f>
        <v>1.8</v>
      </c>
      <c r="R364" s="36">
        <f t="array" ref="R364">SUMPRODUCT(--(District=$B364),Commune_max,(--(Commune_tag)))/SUMPRODUCT((--(District=$B364)),Commune_tag)</f>
        <v>1.5999999999999999</v>
      </c>
    </row>
    <row r="365" spans="1:18" x14ac:dyDescent="0.55000000000000004">
      <c r="A365" s="43">
        <v>364</v>
      </c>
      <c r="B365" s="43" t="s">
        <v>27</v>
      </c>
      <c r="C365" s="43" t="s">
        <v>31</v>
      </c>
      <c r="D365" s="43" t="s">
        <v>504</v>
      </c>
      <c r="E365" s="43" t="s">
        <v>507</v>
      </c>
      <c r="F365" s="41">
        <v>1</v>
      </c>
      <c r="G365" s="2">
        <f>IF(AND(COUNTA($B365:$F365=5),COUNTIF(B$2:B365,B365)=1),1,0)</f>
        <v>0</v>
      </c>
      <c r="H365" s="2">
        <f>IF(AND(COUNTA($B365:$F365=5),COUNTIF(C$2:C365,C365)=1),1,0)</f>
        <v>0</v>
      </c>
      <c r="I365" s="2">
        <f>IF(AND(COUNTA($B365:$F365=5),COUNTIF(D$2:D365,D365)=1),1,0)</f>
        <v>0</v>
      </c>
      <c r="J365" s="2">
        <f>IF(AND(COUNTA($B365:$F365=5),COUNTIF(E$2:E365,E365)=1),1,0)</f>
        <v>1</v>
      </c>
      <c r="K365" s="2">
        <f>IF(AND(COUNTA($B365:$F365=5),COUNTIF(F$2:F365,F365)=1),1,0)</f>
        <v>0</v>
      </c>
      <c r="L365" s="45" t="str">
        <f t="shared" si="10"/>
        <v>V0051_1</v>
      </c>
      <c r="M365" s="2">
        <f>IF(AND(COUNTA($B365:$F365)=5,COUNTIF(L$2:L365,L365)=1),1,0)</f>
        <v>0</v>
      </c>
      <c r="N365" s="14">
        <f t="array" ref="N365">SUMPRODUCT(--(Volunteer=$D365),--(Volunteer&lt;&gt;""),--(Arsenic_ppb&lt;&gt;""))</f>
        <v>5</v>
      </c>
      <c r="O365" s="14">
        <f t="shared" si="11"/>
        <v>1</v>
      </c>
      <c r="P365" s="36">
        <f t="array" ref="P365">IF(N365=0,"",SUM(IF(Volunteer=$D365,Arsenic_ppb))/N365)</f>
        <v>1</v>
      </c>
      <c r="Q365" s="36">
        <f t="array" ref="Q365">IF(P365="","",MAX((--(Commune=$C365))*IF(Vol_mean="",0,Vol_mean)))</f>
        <v>1.8</v>
      </c>
      <c r="R365" s="36">
        <f t="array" ref="R365">SUMPRODUCT(--(District=$B365),Commune_max,(--(Commune_tag)))/SUMPRODUCT((--(District=$B365)),Commune_tag)</f>
        <v>1.5999999999999999</v>
      </c>
    </row>
    <row r="366" spans="1:18" x14ac:dyDescent="0.55000000000000004">
      <c r="A366" s="43">
        <v>365</v>
      </c>
      <c r="B366" s="43" t="s">
        <v>27</v>
      </c>
      <c r="C366" s="43" t="s">
        <v>31</v>
      </c>
      <c r="D366" s="43" t="s">
        <v>504</v>
      </c>
      <c r="E366" s="43" t="s">
        <v>508</v>
      </c>
      <c r="F366" s="41">
        <v>1</v>
      </c>
      <c r="G366" s="2">
        <f>IF(AND(COUNTA($B366:$F366=5),COUNTIF(B$2:B366,B366)=1),1,0)</f>
        <v>0</v>
      </c>
      <c r="H366" s="2">
        <f>IF(AND(COUNTA($B366:$F366=5),COUNTIF(C$2:C366,C366)=1),1,0)</f>
        <v>0</v>
      </c>
      <c r="I366" s="2">
        <f>IF(AND(COUNTA($B366:$F366=5),COUNTIF(D$2:D366,D366)=1),1,0)</f>
        <v>0</v>
      </c>
      <c r="J366" s="2">
        <f>IF(AND(COUNTA($B366:$F366=5),COUNTIF(E$2:E366,E366)=1),1,0)</f>
        <v>1</v>
      </c>
      <c r="K366" s="2">
        <f>IF(AND(COUNTA($B366:$F366=5),COUNTIF(F$2:F366,F366)=1),1,0)</f>
        <v>0</v>
      </c>
      <c r="L366" s="45" t="str">
        <f t="shared" si="10"/>
        <v>V0051_1</v>
      </c>
      <c r="M366" s="2">
        <f>IF(AND(COUNTA($B366:$F366)=5,COUNTIF(L$2:L366,L366)=1),1,0)</f>
        <v>0</v>
      </c>
      <c r="N366" s="14">
        <f t="array" ref="N366">SUMPRODUCT(--(Volunteer=$D366),--(Volunteer&lt;&gt;""),--(Arsenic_ppb&lt;&gt;""))</f>
        <v>5</v>
      </c>
      <c r="O366" s="14">
        <f t="shared" si="11"/>
        <v>1</v>
      </c>
      <c r="P366" s="36">
        <f t="array" ref="P366">IF(N366=0,"",SUM(IF(Volunteer=$D366,Arsenic_ppb))/N366)</f>
        <v>1</v>
      </c>
      <c r="Q366" s="36">
        <f t="array" ref="Q366">IF(P366="","",MAX((--(Commune=$C366))*IF(Vol_mean="",0,Vol_mean)))</f>
        <v>1.8</v>
      </c>
      <c r="R366" s="36">
        <f t="array" ref="R366">SUMPRODUCT(--(District=$B366),Commune_max,(--(Commune_tag)))/SUMPRODUCT((--(District=$B366)),Commune_tag)</f>
        <v>1.5999999999999999</v>
      </c>
    </row>
    <row r="367" spans="1:18" x14ac:dyDescent="0.55000000000000004">
      <c r="A367" s="43">
        <v>366</v>
      </c>
      <c r="B367" s="43" t="s">
        <v>27</v>
      </c>
      <c r="C367" s="43" t="s">
        <v>31</v>
      </c>
      <c r="D367" s="43" t="s">
        <v>504</v>
      </c>
      <c r="E367" s="43" t="s">
        <v>509</v>
      </c>
      <c r="F367" s="41">
        <v>1</v>
      </c>
      <c r="G367" s="2">
        <f>IF(AND(COUNTA($B367:$F367=5),COUNTIF(B$2:B367,B367)=1),1,0)</f>
        <v>0</v>
      </c>
      <c r="H367" s="2">
        <f>IF(AND(COUNTA($B367:$F367=5),COUNTIF(C$2:C367,C367)=1),1,0)</f>
        <v>0</v>
      </c>
      <c r="I367" s="2">
        <f>IF(AND(COUNTA($B367:$F367=5),COUNTIF(D$2:D367,D367)=1),1,0)</f>
        <v>0</v>
      </c>
      <c r="J367" s="2">
        <f>IF(AND(COUNTA($B367:$F367=5),COUNTIF(E$2:E367,E367)=1),1,0)</f>
        <v>1</v>
      </c>
      <c r="K367" s="2">
        <f>IF(AND(COUNTA($B367:$F367=5),COUNTIF(F$2:F367,F367)=1),1,0)</f>
        <v>0</v>
      </c>
      <c r="L367" s="45" t="str">
        <f t="shared" si="10"/>
        <v>V0051_1</v>
      </c>
      <c r="M367" s="2">
        <f>IF(AND(COUNTA($B367:$F367)=5,COUNTIF(L$2:L367,L367)=1),1,0)</f>
        <v>0</v>
      </c>
      <c r="N367" s="14">
        <f t="array" ref="N367">SUMPRODUCT(--(Volunteer=$D367),--(Volunteer&lt;&gt;""),--(Arsenic_ppb&lt;&gt;""))</f>
        <v>5</v>
      </c>
      <c r="O367" s="14">
        <f t="shared" si="11"/>
        <v>1</v>
      </c>
      <c r="P367" s="36">
        <f t="array" ref="P367">IF(N367=0,"",SUM(IF(Volunteer=$D367,Arsenic_ppb))/N367)</f>
        <v>1</v>
      </c>
      <c r="Q367" s="36">
        <f t="array" ref="Q367">IF(P367="","",MAX((--(Commune=$C367))*IF(Vol_mean="",0,Vol_mean)))</f>
        <v>1.8</v>
      </c>
      <c r="R367" s="36">
        <f t="array" ref="R367">SUMPRODUCT(--(District=$B367),Commune_max,(--(Commune_tag)))/SUMPRODUCT((--(District=$B367)),Commune_tag)</f>
        <v>1.5999999999999999</v>
      </c>
    </row>
    <row r="368" spans="1:18" x14ac:dyDescent="0.55000000000000004">
      <c r="A368" s="43">
        <v>367</v>
      </c>
      <c r="B368" s="43" t="s">
        <v>27</v>
      </c>
      <c r="C368" s="43" t="s">
        <v>31</v>
      </c>
      <c r="D368" s="43" t="s">
        <v>510</v>
      </c>
      <c r="E368" s="43" t="s">
        <v>511</v>
      </c>
      <c r="F368" s="41">
        <v>1</v>
      </c>
      <c r="G368" s="2">
        <f>IF(AND(COUNTA($B368:$F368=5),COUNTIF(B$2:B368,B368)=1),1,0)</f>
        <v>0</v>
      </c>
      <c r="H368" s="2">
        <f>IF(AND(COUNTA($B368:$F368=5),COUNTIF(C$2:C368,C368)=1),1,0)</f>
        <v>0</v>
      </c>
      <c r="I368" s="2">
        <f>IF(AND(COUNTA($B368:$F368=5),COUNTIF(D$2:D368,D368)=1),1,0)</f>
        <v>1</v>
      </c>
      <c r="J368" s="2">
        <f>IF(AND(COUNTA($B368:$F368=5),COUNTIF(E$2:E368,E368)=1),1,0)</f>
        <v>1</v>
      </c>
      <c r="K368" s="2">
        <f>IF(AND(COUNTA($B368:$F368=5),COUNTIF(F$2:F368,F368)=1),1,0)</f>
        <v>0</v>
      </c>
      <c r="L368" s="45" t="str">
        <f t="shared" si="10"/>
        <v>V0052_1</v>
      </c>
      <c r="M368" s="2">
        <f>IF(AND(COUNTA($B368:$F368)=5,COUNTIF(L$2:L368,L368)=1),1,0)</f>
        <v>1</v>
      </c>
      <c r="N368" s="14">
        <f t="array" ref="N368">SUMPRODUCT(--(Volunteer=$D368),--(Volunteer&lt;&gt;""),--(Arsenic_ppb&lt;&gt;""))</f>
        <v>9</v>
      </c>
      <c r="O368" s="14">
        <f t="shared" si="11"/>
        <v>2</v>
      </c>
      <c r="P368" s="36">
        <f t="array" ref="P368">IF(N368=0,"",SUM(IF(Volunteer=$D368,Arsenic_ppb))/N368)</f>
        <v>0.55555555555555558</v>
      </c>
      <c r="Q368" s="36">
        <f t="array" ref="Q368">IF(P368="","",MAX((--(Commune=$C368))*IF(Vol_mean="",0,Vol_mean)))</f>
        <v>1.8</v>
      </c>
      <c r="R368" s="36">
        <f t="array" ref="R368">SUMPRODUCT(--(District=$B368),Commune_max,(--(Commune_tag)))/SUMPRODUCT((--(District=$B368)),Commune_tag)</f>
        <v>1.5999999999999999</v>
      </c>
    </row>
    <row r="369" spans="1:18" x14ac:dyDescent="0.55000000000000004">
      <c r="A369" s="43">
        <v>368</v>
      </c>
      <c r="B369" s="43" t="s">
        <v>27</v>
      </c>
      <c r="C369" s="43" t="s">
        <v>31</v>
      </c>
      <c r="D369" s="43" t="s">
        <v>510</v>
      </c>
      <c r="E369" s="43" t="s">
        <v>512</v>
      </c>
      <c r="F369" s="41">
        <v>0</v>
      </c>
      <c r="G369" s="2">
        <f>IF(AND(COUNTA($B369:$F369=5),COUNTIF(B$2:B369,B369)=1),1,0)</f>
        <v>0</v>
      </c>
      <c r="H369" s="2">
        <f>IF(AND(COUNTA($B369:$F369=5),COUNTIF(C$2:C369,C369)=1),1,0)</f>
        <v>0</v>
      </c>
      <c r="I369" s="2">
        <f>IF(AND(COUNTA($B369:$F369=5),COUNTIF(D$2:D369,D369)=1),1,0)</f>
        <v>0</v>
      </c>
      <c r="J369" s="2">
        <f>IF(AND(COUNTA($B369:$F369=5),COUNTIF(E$2:E369,E369)=1),1,0)</f>
        <v>1</v>
      </c>
      <c r="K369" s="2">
        <f>IF(AND(COUNTA($B369:$F369=5),COUNTIF(F$2:F369,F369)=1),1,0)</f>
        <v>0</v>
      </c>
      <c r="L369" s="45" t="str">
        <f t="shared" si="10"/>
        <v>V0052_0</v>
      </c>
      <c r="M369" s="2">
        <f>IF(AND(COUNTA($B369:$F369)=5,COUNTIF(L$2:L369,L369)=1),1,0)</f>
        <v>1</v>
      </c>
      <c r="N369" s="14">
        <f t="array" ref="N369">SUMPRODUCT(--(Volunteer=$D369),--(Volunteer&lt;&gt;""),--(Arsenic_ppb&lt;&gt;""))</f>
        <v>9</v>
      </c>
      <c r="O369" s="14">
        <f t="shared" si="11"/>
        <v>2</v>
      </c>
      <c r="P369" s="36">
        <f t="array" ref="P369">IF(N369=0,"",SUM(IF(Volunteer=$D369,Arsenic_ppb))/N369)</f>
        <v>0.55555555555555558</v>
      </c>
      <c r="Q369" s="36">
        <f t="array" ref="Q369">IF(P369="","",MAX((--(Commune=$C369))*IF(Vol_mean="",0,Vol_mean)))</f>
        <v>1.8</v>
      </c>
      <c r="R369" s="36">
        <f t="array" ref="R369">SUMPRODUCT(--(District=$B369),Commune_max,(--(Commune_tag)))/SUMPRODUCT((--(District=$B369)),Commune_tag)</f>
        <v>1.5999999999999999</v>
      </c>
    </row>
    <row r="370" spans="1:18" x14ac:dyDescent="0.55000000000000004">
      <c r="A370" s="43">
        <v>369</v>
      </c>
      <c r="B370" s="43" t="s">
        <v>27</v>
      </c>
      <c r="C370" s="43" t="s">
        <v>31</v>
      </c>
      <c r="D370" s="43" t="s">
        <v>510</v>
      </c>
      <c r="E370" s="43" t="s">
        <v>513</v>
      </c>
      <c r="F370" s="41">
        <v>1</v>
      </c>
      <c r="G370" s="2">
        <f>IF(AND(COUNTA($B370:$F370=5),COUNTIF(B$2:B370,B370)=1),1,0)</f>
        <v>0</v>
      </c>
      <c r="H370" s="2">
        <f>IF(AND(COUNTA($B370:$F370=5),COUNTIF(C$2:C370,C370)=1),1,0)</f>
        <v>0</v>
      </c>
      <c r="I370" s="2">
        <f>IF(AND(COUNTA($B370:$F370=5),COUNTIF(D$2:D370,D370)=1),1,0)</f>
        <v>0</v>
      </c>
      <c r="J370" s="2">
        <f>IF(AND(COUNTA($B370:$F370=5),COUNTIF(E$2:E370,E370)=1),1,0)</f>
        <v>1</v>
      </c>
      <c r="K370" s="2">
        <f>IF(AND(COUNTA($B370:$F370=5),COUNTIF(F$2:F370,F370)=1),1,0)</f>
        <v>0</v>
      </c>
      <c r="L370" s="45" t="str">
        <f t="shared" si="10"/>
        <v>V0052_1</v>
      </c>
      <c r="M370" s="2">
        <f>IF(AND(COUNTA($B370:$F370)=5,COUNTIF(L$2:L370,L370)=1),1,0)</f>
        <v>0</v>
      </c>
      <c r="N370" s="14">
        <f t="array" ref="N370">SUMPRODUCT(--(Volunteer=$D370),--(Volunteer&lt;&gt;""),--(Arsenic_ppb&lt;&gt;""))</f>
        <v>9</v>
      </c>
      <c r="O370" s="14">
        <f t="shared" si="11"/>
        <v>2</v>
      </c>
      <c r="P370" s="36">
        <f t="array" ref="P370">IF(N370=0,"",SUM(IF(Volunteer=$D370,Arsenic_ppb))/N370)</f>
        <v>0.55555555555555558</v>
      </c>
      <c r="Q370" s="36">
        <f t="array" ref="Q370">IF(P370="","",MAX((--(Commune=$C370))*IF(Vol_mean="",0,Vol_mean)))</f>
        <v>1.8</v>
      </c>
      <c r="R370" s="36">
        <f t="array" ref="R370">SUMPRODUCT(--(District=$B370),Commune_max,(--(Commune_tag)))/SUMPRODUCT((--(District=$B370)),Commune_tag)</f>
        <v>1.5999999999999999</v>
      </c>
    </row>
    <row r="371" spans="1:18" x14ac:dyDescent="0.55000000000000004">
      <c r="A371" s="43">
        <v>370</v>
      </c>
      <c r="B371" s="43" t="s">
        <v>27</v>
      </c>
      <c r="C371" s="43" t="s">
        <v>31</v>
      </c>
      <c r="D371" s="43" t="s">
        <v>510</v>
      </c>
      <c r="E371" s="43" t="s">
        <v>514</v>
      </c>
      <c r="F371" s="41">
        <v>1</v>
      </c>
      <c r="G371" s="2">
        <f>IF(AND(COUNTA($B371:$F371=5),COUNTIF(B$2:B371,B371)=1),1,0)</f>
        <v>0</v>
      </c>
      <c r="H371" s="2">
        <f>IF(AND(COUNTA($B371:$F371=5),COUNTIF(C$2:C371,C371)=1),1,0)</f>
        <v>0</v>
      </c>
      <c r="I371" s="2">
        <f>IF(AND(COUNTA($B371:$F371=5),COUNTIF(D$2:D371,D371)=1),1,0)</f>
        <v>0</v>
      </c>
      <c r="J371" s="2">
        <f>IF(AND(COUNTA($B371:$F371=5),COUNTIF(E$2:E371,E371)=1),1,0)</f>
        <v>1</v>
      </c>
      <c r="K371" s="2">
        <f>IF(AND(COUNTA($B371:$F371=5),COUNTIF(F$2:F371,F371)=1),1,0)</f>
        <v>0</v>
      </c>
      <c r="L371" s="45" t="str">
        <f t="shared" si="10"/>
        <v>V0052_1</v>
      </c>
      <c r="M371" s="2">
        <f>IF(AND(COUNTA($B371:$F371)=5,COUNTIF(L$2:L371,L371)=1),1,0)</f>
        <v>0</v>
      </c>
      <c r="N371" s="14">
        <f t="array" ref="N371">SUMPRODUCT(--(Volunteer=$D371),--(Volunteer&lt;&gt;""),--(Arsenic_ppb&lt;&gt;""))</f>
        <v>9</v>
      </c>
      <c r="O371" s="14">
        <f t="shared" si="11"/>
        <v>2</v>
      </c>
      <c r="P371" s="36">
        <f t="array" ref="P371">IF(N371=0,"",SUM(IF(Volunteer=$D371,Arsenic_ppb))/N371)</f>
        <v>0.55555555555555558</v>
      </c>
      <c r="Q371" s="36">
        <f t="array" ref="Q371">IF(P371="","",MAX((--(Commune=$C371))*IF(Vol_mean="",0,Vol_mean)))</f>
        <v>1.8</v>
      </c>
      <c r="R371" s="36">
        <f t="array" ref="R371">SUMPRODUCT(--(District=$B371),Commune_max,(--(Commune_tag)))/SUMPRODUCT((--(District=$B371)),Commune_tag)</f>
        <v>1.5999999999999999</v>
      </c>
    </row>
    <row r="372" spans="1:18" x14ac:dyDescent="0.55000000000000004">
      <c r="A372" s="43">
        <v>371</v>
      </c>
      <c r="B372" s="43" t="s">
        <v>27</v>
      </c>
      <c r="C372" s="43" t="s">
        <v>31</v>
      </c>
      <c r="D372" s="43" t="s">
        <v>510</v>
      </c>
      <c r="E372" s="43" t="s">
        <v>515</v>
      </c>
      <c r="F372" s="41">
        <v>1</v>
      </c>
      <c r="G372" s="2">
        <f>IF(AND(COUNTA($B372:$F372=5),COUNTIF(B$2:B372,B372)=1),1,0)</f>
        <v>0</v>
      </c>
      <c r="H372" s="2">
        <f>IF(AND(COUNTA($B372:$F372=5),COUNTIF(C$2:C372,C372)=1),1,0)</f>
        <v>0</v>
      </c>
      <c r="I372" s="2">
        <f>IF(AND(COUNTA($B372:$F372=5),COUNTIF(D$2:D372,D372)=1),1,0)</f>
        <v>0</v>
      </c>
      <c r="J372" s="2">
        <f>IF(AND(COUNTA($B372:$F372=5),COUNTIF(E$2:E372,E372)=1),1,0)</f>
        <v>1</v>
      </c>
      <c r="K372" s="2">
        <f>IF(AND(COUNTA($B372:$F372=5),COUNTIF(F$2:F372,F372)=1),1,0)</f>
        <v>0</v>
      </c>
      <c r="L372" s="45" t="str">
        <f t="shared" si="10"/>
        <v>V0052_1</v>
      </c>
      <c r="M372" s="2">
        <f>IF(AND(COUNTA($B372:$F372)=5,COUNTIF(L$2:L372,L372)=1),1,0)</f>
        <v>0</v>
      </c>
      <c r="N372" s="14">
        <f t="array" ref="N372">SUMPRODUCT(--(Volunteer=$D372),--(Volunteer&lt;&gt;""),--(Arsenic_ppb&lt;&gt;""))</f>
        <v>9</v>
      </c>
      <c r="O372" s="14">
        <f t="shared" si="11"/>
        <v>2</v>
      </c>
      <c r="P372" s="36">
        <f t="array" ref="P372">IF(N372=0,"",SUM(IF(Volunteer=$D372,Arsenic_ppb))/N372)</f>
        <v>0.55555555555555558</v>
      </c>
      <c r="Q372" s="36">
        <f t="array" ref="Q372">IF(P372="","",MAX((--(Commune=$C372))*IF(Vol_mean="",0,Vol_mean)))</f>
        <v>1.8</v>
      </c>
      <c r="R372" s="36">
        <f t="array" ref="R372">SUMPRODUCT(--(District=$B372),Commune_max,(--(Commune_tag)))/SUMPRODUCT((--(District=$B372)),Commune_tag)</f>
        <v>1.5999999999999999</v>
      </c>
    </row>
    <row r="373" spans="1:18" x14ac:dyDescent="0.55000000000000004">
      <c r="A373" s="43">
        <v>372</v>
      </c>
      <c r="B373" s="43" t="s">
        <v>27</v>
      </c>
      <c r="C373" s="43" t="s">
        <v>31</v>
      </c>
      <c r="D373" s="43" t="s">
        <v>510</v>
      </c>
      <c r="E373" s="43" t="s">
        <v>516</v>
      </c>
      <c r="F373" s="41">
        <v>0</v>
      </c>
      <c r="G373" s="2">
        <f>IF(AND(COUNTA($B373:$F373=5),COUNTIF(B$2:B373,B373)=1),1,0)</f>
        <v>0</v>
      </c>
      <c r="H373" s="2">
        <f>IF(AND(COUNTA($B373:$F373=5),COUNTIF(C$2:C373,C373)=1),1,0)</f>
        <v>0</v>
      </c>
      <c r="I373" s="2">
        <f>IF(AND(COUNTA($B373:$F373=5),COUNTIF(D$2:D373,D373)=1),1,0)</f>
        <v>0</v>
      </c>
      <c r="J373" s="2">
        <f>IF(AND(COUNTA($B373:$F373=5),COUNTIF(E$2:E373,E373)=1),1,0)</f>
        <v>1</v>
      </c>
      <c r="K373" s="2">
        <f>IF(AND(COUNTA($B373:$F373=5),COUNTIF(F$2:F373,F373)=1),1,0)</f>
        <v>0</v>
      </c>
      <c r="L373" s="45" t="str">
        <f t="shared" si="10"/>
        <v>V0052_0</v>
      </c>
      <c r="M373" s="2">
        <f>IF(AND(COUNTA($B373:$F373)=5,COUNTIF(L$2:L373,L373)=1),1,0)</f>
        <v>0</v>
      </c>
      <c r="N373" s="14">
        <f t="array" ref="N373">SUMPRODUCT(--(Volunteer=$D373),--(Volunteer&lt;&gt;""),--(Arsenic_ppb&lt;&gt;""))</f>
        <v>9</v>
      </c>
      <c r="O373" s="14">
        <f t="shared" si="11"/>
        <v>2</v>
      </c>
      <c r="P373" s="36">
        <f t="array" ref="P373">IF(N373=0,"",SUM(IF(Volunteer=$D373,Arsenic_ppb))/N373)</f>
        <v>0.55555555555555558</v>
      </c>
      <c r="Q373" s="36">
        <f t="array" ref="Q373">IF(P373="","",MAX((--(Commune=$C373))*IF(Vol_mean="",0,Vol_mean)))</f>
        <v>1.8</v>
      </c>
      <c r="R373" s="36">
        <f t="array" ref="R373">SUMPRODUCT(--(District=$B373),Commune_max,(--(Commune_tag)))/SUMPRODUCT((--(District=$B373)),Commune_tag)</f>
        <v>1.5999999999999999</v>
      </c>
    </row>
    <row r="374" spans="1:18" x14ac:dyDescent="0.55000000000000004">
      <c r="A374" s="43">
        <v>373</v>
      </c>
      <c r="B374" s="43" t="s">
        <v>27</v>
      </c>
      <c r="C374" s="43" t="s">
        <v>31</v>
      </c>
      <c r="D374" s="43" t="s">
        <v>510</v>
      </c>
      <c r="E374" s="43" t="s">
        <v>517</v>
      </c>
      <c r="F374" s="41">
        <v>0</v>
      </c>
      <c r="G374" s="2">
        <f>IF(AND(COUNTA($B374:$F374=5),COUNTIF(B$2:B374,B374)=1),1,0)</f>
        <v>0</v>
      </c>
      <c r="H374" s="2">
        <f>IF(AND(COUNTA($B374:$F374=5),COUNTIF(C$2:C374,C374)=1),1,0)</f>
        <v>0</v>
      </c>
      <c r="I374" s="2">
        <f>IF(AND(COUNTA($B374:$F374=5),COUNTIF(D$2:D374,D374)=1),1,0)</f>
        <v>0</v>
      </c>
      <c r="J374" s="2">
        <f>IF(AND(COUNTA($B374:$F374=5),COUNTIF(E$2:E374,E374)=1),1,0)</f>
        <v>1</v>
      </c>
      <c r="K374" s="2">
        <f>IF(AND(COUNTA($B374:$F374=5),COUNTIF(F$2:F374,F374)=1),1,0)</f>
        <v>0</v>
      </c>
      <c r="L374" s="45" t="str">
        <f t="shared" si="10"/>
        <v>V0052_0</v>
      </c>
      <c r="M374" s="2">
        <f>IF(AND(COUNTA($B374:$F374)=5,COUNTIF(L$2:L374,L374)=1),1,0)</f>
        <v>0</v>
      </c>
      <c r="N374" s="14">
        <f t="array" ref="N374">SUMPRODUCT(--(Volunteer=$D374),--(Volunteer&lt;&gt;""),--(Arsenic_ppb&lt;&gt;""))</f>
        <v>9</v>
      </c>
      <c r="O374" s="14">
        <f t="shared" si="11"/>
        <v>2</v>
      </c>
      <c r="P374" s="36">
        <f t="array" ref="P374">IF(N374=0,"",SUM(IF(Volunteer=$D374,Arsenic_ppb))/N374)</f>
        <v>0.55555555555555558</v>
      </c>
      <c r="Q374" s="36">
        <f t="array" ref="Q374">IF(P374="","",MAX((--(Commune=$C374))*IF(Vol_mean="",0,Vol_mean)))</f>
        <v>1.8</v>
      </c>
      <c r="R374" s="36">
        <f t="array" ref="R374">SUMPRODUCT(--(District=$B374),Commune_max,(--(Commune_tag)))/SUMPRODUCT((--(District=$B374)),Commune_tag)</f>
        <v>1.5999999999999999</v>
      </c>
    </row>
    <row r="375" spans="1:18" x14ac:dyDescent="0.55000000000000004">
      <c r="A375" s="43">
        <v>374</v>
      </c>
      <c r="B375" s="43" t="s">
        <v>27</v>
      </c>
      <c r="C375" s="43" t="s">
        <v>31</v>
      </c>
      <c r="D375" s="43" t="s">
        <v>510</v>
      </c>
      <c r="E375" s="43" t="s">
        <v>518</v>
      </c>
      <c r="F375" s="41">
        <v>1</v>
      </c>
      <c r="G375" s="2">
        <f>IF(AND(COUNTA($B375:$F375=5),COUNTIF(B$2:B375,B375)=1),1,0)</f>
        <v>0</v>
      </c>
      <c r="H375" s="2">
        <f>IF(AND(COUNTA($B375:$F375=5),COUNTIF(C$2:C375,C375)=1),1,0)</f>
        <v>0</v>
      </c>
      <c r="I375" s="2">
        <f>IF(AND(COUNTA($B375:$F375=5),COUNTIF(D$2:D375,D375)=1),1,0)</f>
        <v>0</v>
      </c>
      <c r="J375" s="2">
        <f>IF(AND(COUNTA($B375:$F375=5),COUNTIF(E$2:E375,E375)=1),1,0)</f>
        <v>1</v>
      </c>
      <c r="K375" s="2">
        <f>IF(AND(COUNTA($B375:$F375=5),COUNTIF(F$2:F375,F375)=1),1,0)</f>
        <v>0</v>
      </c>
      <c r="L375" s="45" t="str">
        <f t="shared" si="10"/>
        <v>V0052_1</v>
      </c>
      <c r="M375" s="2">
        <f>IF(AND(COUNTA($B375:$F375)=5,COUNTIF(L$2:L375,L375)=1),1,0)</f>
        <v>0</v>
      </c>
      <c r="N375" s="14">
        <f t="array" ref="N375">SUMPRODUCT(--(Volunteer=$D375),--(Volunteer&lt;&gt;""),--(Arsenic_ppb&lt;&gt;""))</f>
        <v>9</v>
      </c>
      <c r="O375" s="14">
        <f t="shared" si="11"/>
        <v>2</v>
      </c>
      <c r="P375" s="36">
        <f t="array" ref="P375">IF(N375=0,"",SUM(IF(Volunteer=$D375,Arsenic_ppb))/N375)</f>
        <v>0.55555555555555558</v>
      </c>
      <c r="Q375" s="36">
        <f t="array" ref="Q375">IF(P375="","",MAX((--(Commune=$C375))*IF(Vol_mean="",0,Vol_mean)))</f>
        <v>1.8</v>
      </c>
      <c r="R375" s="36">
        <f t="array" ref="R375">SUMPRODUCT(--(District=$B375),Commune_max,(--(Commune_tag)))/SUMPRODUCT((--(District=$B375)),Commune_tag)</f>
        <v>1.5999999999999999</v>
      </c>
    </row>
    <row r="376" spans="1:18" x14ac:dyDescent="0.55000000000000004">
      <c r="A376" s="43">
        <v>375</v>
      </c>
      <c r="B376" s="43" t="s">
        <v>27</v>
      </c>
      <c r="C376" s="43" t="s">
        <v>31</v>
      </c>
      <c r="D376" s="43" t="s">
        <v>510</v>
      </c>
      <c r="E376" s="43" t="s">
        <v>519</v>
      </c>
      <c r="F376" s="41">
        <v>0</v>
      </c>
      <c r="G376" s="2">
        <f>IF(AND(COUNTA($B376:$F376=5),COUNTIF(B$2:B376,B376)=1),1,0)</f>
        <v>0</v>
      </c>
      <c r="H376" s="2">
        <f>IF(AND(COUNTA($B376:$F376=5),COUNTIF(C$2:C376,C376)=1),1,0)</f>
        <v>0</v>
      </c>
      <c r="I376" s="2">
        <f>IF(AND(COUNTA($B376:$F376=5),COUNTIF(D$2:D376,D376)=1),1,0)</f>
        <v>0</v>
      </c>
      <c r="J376" s="2">
        <f>IF(AND(COUNTA($B376:$F376=5),COUNTIF(E$2:E376,E376)=1),1,0)</f>
        <v>1</v>
      </c>
      <c r="K376" s="2">
        <f>IF(AND(COUNTA($B376:$F376=5),COUNTIF(F$2:F376,F376)=1),1,0)</f>
        <v>0</v>
      </c>
      <c r="L376" s="45" t="str">
        <f t="shared" si="10"/>
        <v>V0052_0</v>
      </c>
      <c r="M376" s="2">
        <f>IF(AND(COUNTA($B376:$F376)=5,COUNTIF(L$2:L376,L376)=1),1,0)</f>
        <v>0</v>
      </c>
      <c r="N376" s="14">
        <f t="array" ref="N376">SUMPRODUCT(--(Volunteer=$D376),--(Volunteer&lt;&gt;""),--(Arsenic_ppb&lt;&gt;""))</f>
        <v>9</v>
      </c>
      <c r="O376" s="14">
        <f t="shared" si="11"/>
        <v>2</v>
      </c>
      <c r="P376" s="36">
        <f t="array" ref="P376">IF(N376=0,"",SUM(IF(Volunteer=$D376,Arsenic_ppb))/N376)</f>
        <v>0.55555555555555558</v>
      </c>
      <c r="Q376" s="36">
        <f t="array" ref="Q376">IF(P376="","",MAX((--(Commune=$C376))*IF(Vol_mean="",0,Vol_mean)))</f>
        <v>1.8</v>
      </c>
      <c r="R376" s="36">
        <f t="array" ref="R376">SUMPRODUCT(--(District=$B376),Commune_max,(--(Commune_tag)))/SUMPRODUCT((--(District=$B376)),Commune_tag)</f>
        <v>1.5999999999999999</v>
      </c>
    </row>
    <row r="377" spans="1:18" x14ac:dyDescent="0.55000000000000004">
      <c r="A377" s="43">
        <v>376</v>
      </c>
      <c r="B377" s="43" t="s">
        <v>27</v>
      </c>
      <c r="C377" s="43" t="s">
        <v>31</v>
      </c>
      <c r="D377" s="43" t="s">
        <v>520</v>
      </c>
      <c r="E377" s="43" t="s">
        <v>521</v>
      </c>
      <c r="F377" s="41">
        <v>1</v>
      </c>
      <c r="G377" s="2">
        <f>IF(AND(COUNTA($B377:$F377=5),COUNTIF(B$2:B377,B377)=1),1,0)</f>
        <v>0</v>
      </c>
      <c r="H377" s="2">
        <f>IF(AND(COUNTA($B377:$F377=5),COUNTIF(C$2:C377,C377)=1),1,0)</f>
        <v>0</v>
      </c>
      <c r="I377" s="2">
        <f>IF(AND(COUNTA($B377:$F377=5),COUNTIF(D$2:D377,D377)=1),1,0)</f>
        <v>1</v>
      </c>
      <c r="J377" s="2">
        <f>IF(AND(COUNTA($B377:$F377=5),COUNTIF(E$2:E377,E377)=1),1,0)</f>
        <v>1</v>
      </c>
      <c r="K377" s="2">
        <f>IF(AND(COUNTA($B377:$F377=5),COUNTIF(F$2:F377,F377)=1),1,0)</f>
        <v>0</v>
      </c>
      <c r="L377" s="45" t="str">
        <f t="shared" si="10"/>
        <v>V0053_1</v>
      </c>
      <c r="M377" s="2">
        <f>IF(AND(COUNTA($B377:$F377)=5,COUNTIF(L$2:L377,L377)=1),1,0)</f>
        <v>1</v>
      </c>
      <c r="N377" s="14">
        <f t="array" ref="N377">SUMPRODUCT(--(Volunteer=$D377),--(Volunteer&lt;&gt;""),--(Arsenic_ppb&lt;&gt;""))</f>
        <v>10</v>
      </c>
      <c r="O377" s="14">
        <f t="shared" si="11"/>
        <v>2</v>
      </c>
      <c r="P377" s="36">
        <f t="array" ref="P377">IF(N377=0,"",SUM(IF(Volunteer=$D377,Arsenic_ppb))/N377)</f>
        <v>0.3</v>
      </c>
      <c r="Q377" s="36">
        <f t="array" ref="Q377">IF(P377="","",MAX((--(Commune=$C377))*IF(Vol_mean="",0,Vol_mean)))</f>
        <v>1.8</v>
      </c>
      <c r="R377" s="36">
        <f t="array" ref="R377">SUMPRODUCT(--(District=$B377),Commune_max,(--(Commune_tag)))/SUMPRODUCT((--(District=$B377)),Commune_tag)</f>
        <v>1.5999999999999999</v>
      </c>
    </row>
    <row r="378" spans="1:18" x14ac:dyDescent="0.55000000000000004">
      <c r="A378" s="43">
        <v>377</v>
      </c>
      <c r="B378" s="43" t="s">
        <v>27</v>
      </c>
      <c r="C378" s="43" t="s">
        <v>31</v>
      </c>
      <c r="D378" s="43" t="s">
        <v>520</v>
      </c>
      <c r="E378" s="43" t="s">
        <v>522</v>
      </c>
      <c r="F378" s="41">
        <v>0</v>
      </c>
      <c r="G378" s="2">
        <f>IF(AND(COUNTA($B378:$F378=5),COUNTIF(B$2:B378,B378)=1),1,0)</f>
        <v>0</v>
      </c>
      <c r="H378" s="2">
        <f>IF(AND(COUNTA($B378:$F378=5),COUNTIF(C$2:C378,C378)=1),1,0)</f>
        <v>0</v>
      </c>
      <c r="I378" s="2">
        <f>IF(AND(COUNTA($B378:$F378=5),COUNTIF(D$2:D378,D378)=1),1,0)</f>
        <v>0</v>
      </c>
      <c r="J378" s="2">
        <f>IF(AND(COUNTA($B378:$F378=5),COUNTIF(E$2:E378,E378)=1),1,0)</f>
        <v>1</v>
      </c>
      <c r="K378" s="2">
        <f>IF(AND(COUNTA($B378:$F378=5),COUNTIF(F$2:F378,F378)=1),1,0)</f>
        <v>0</v>
      </c>
      <c r="L378" s="45" t="str">
        <f t="shared" si="10"/>
        <v>V0053_0</v>
      </c>
      <c r="M378" s="2">
        <f>IF(AND(COUNTA($B378:$F378)=5,COUNTIF(L$2:L378,L378)=1),1,0)</f>
        <v>1</v>
      </c>
      <c r="N378" s="14">
        <f t="array" ref="N378">SUMPRODUCT(--(Volunteer=$D378),--(Volunteer&lt;&gt;""),--(Arsenic_ppb&lt;&gt;""))</f>
        <v>10</v>
      </c>
      <c r="O378" s="14">
        <f t="shared" si="11"/>
        <v>2</v>
      </c>
      <c r="P378" s="36">
        <f t="array" ref="P378">IF(N378=0,"",SUM(IF(Volunteer=$D378,Arsenic_ppb))/N378)</f>
        <v>0.3</v>
      </c>
      <c r="Q378" s="36">
        <f t="array" ref="Q378">IF(P378="","",MAX((--(Commune=$C378))*IF(Vol_mean="",0,Vol_mean)))</f>
        <v>1.8</v>
      </c>
      <c r="R378" s="36">
        <f t="array" ref="R378">SUMPRODUCT(--(District=$B378),Commune_max,(--(Commune_tag)))/SUMPRODUCT((--(District=$B378)),Commune_tag)</f>
        <v>1.5999999999999999</v>
      </c>
    </row>
    <row r="379" spans="1:18" x14ac:dyDescent="0.55000000000000004">
      <c r="A379" s="43">
        <v>378</v>
      </c>
      <c r="B379" s="43" t="s">
        <v>27</v>
      </c>
      <c r="C379" s="43" t="s">
        <v>31</v>
      </c>
      <c r="D379" s="43" t="s">
        <v>520</v>
      </c>
      <c r="E379" s="43" t="s">
        <v>523</v>
      </c>
      <c r="F379" s="41">
        <v>0</v>
      </c>
      <c r="G379" s="2">
        <f>IF(AND(COUNTA($B379:$F379=5),COUNTIF(B$2:B379,B379)=1),1,0)</f>
        <v>0</v>
      </c>
      <c r="H379" s="2">
        <f>IF(AND(COUNTA($B379:$F379=5),COUNTIF(C$2:C379,C379)=1),1,0)</f>
        <v>0</v>
      </c>
      <c r="I379" s="2">
        <f>IF(AND(COUNTA($B379:$F379=5),COUNTIF(D$2:D379,D379)=1),1,0)</f>
        <v>0</v>
      </c>
      <c r="J379" s="2">
        <f>IF(AND(COUNTA($B379:$F379=5),COUNTIF(E$2:E379,E379)=1),1,0)</f>
        <v>1</v>
      </c>
      <c r="K379" s="2">
        <f>IF(AND(COUNTA($B379:$F379=5),COUNTIF(F$2:F379,F379)=1),1,0)</f>
        <v>0</v>
      </c>
      <c r="L379" s="45" t="str">
        <f t="shared" si="10"/>
        <v>V0053_0</v>
      </c>
      <c r="M379" s="2">
        <f>IF(AND(COUNTA($B379:$F379)=5,COUNTIF(L$2:L379,L379)=1),1,0)</f>
        <v>0</v>
      </c>
      <c r="N379" s="14">
        <f t="array" ref="N379">SUMPRODUCT(--(Volunteer=$D379),--(Volunteer&lt;&gt;""),--(Arsenic_ppb&lt;&gt;""))</f>
        <v>10</v>
      </c>
      <c r="O379" s="14">
        <f t="shared" si="11"/>
        <v>2</v>
      </c>
      <c r="P379" s="36">
        <f t="array" ref="P379">IF(N379=0,"",SUM(IF(Volunteer=$D379,Arsenic_ppb))/N379)</f>
        <v>0.3</v>
      </c>
      <c r="Q379" s="36">
        <f t="array" ref="Q379">IF(P379="","",MAX((--(Commune=$C379))*IF(Vol_mean="",0,Vol_mean)))</f>
        <v>1.8</v>
      </c>
      <c r="R379" s="36">
        <f t="array" ref="R379">SUMPRODUCT(--(District=$B379),Commune_max,(--(Commune_tag)))/SUMPRODUCT((--(District=$B379)),Commune_tag)</f>
        <v>1.5999999999999999</v>
      </c>
    </row>
    <row r="380" spans="1:18" x14ac:dyDescent="0.55000000000000004">
      <c r="A380" s="43">
        <v>379</v>
      </c>
      <c r="B380" s="43" t="s">
        <v>27</v>
      </c>
      <c r="C380" s="43" t="s">
        <v>31</v>
      </c>
      <c r="D380" s="43" t="s">
        <v>520</v>
      </c>
      <c r="E380" s="43" t="s">
        <v>524</v>
      </c>
      <c r="F380" s="41">
        <v>0</v>
      </c>
      <c r="G380" s="2">
        <f>IF(AND(COUNTA($B380:$F380=5),COUNTIF(B$2:B380,B380)=1),1,0)</f>
        <v>0</v>
      </c>
      <c r="H380" s="2">
        <f>IF(AND(COUNTA($B380:$F380=5),COUNTIF(C$2:C380,C380)=1),1,0)</f>
        <v>0</v>
      </c>
      <c r="I380" s="2">
        <f>IF(AND(COUNTA($B380:$F380=5),COUNTIF(D$2:D380,D380)=1),1,0)</f>
        <v>0</v>
      </c>
      <c r="J380" s="2">
        <f>IF(AND(COUNTA($B380:$F380=5),COUNTIF(E$2:E380,E380)=1),1,0)</f>
        <v>1</v>
      </c>
      <c r="K380" s="2">
        <f>IF(AND(COUNTA($B380:$F380=5),COUNTIF(F$2:F380,F380)=1),1,0)</f>
        <v>0</v>
      </c>
      <c r="L380" s="45" t="str">
        <f t="shared" si="10"/>
        <v>V0053_0</v>
      </c>
      <c r="M380" s="2">
        <f>IF(AND(COUNTA($B380:$F380)=5,COUNTIF(L$2:L380,L380)=1),1,0)</f>
        <v>0</v>
      </c>
      <c r="N380" s="14">
        <f t="array" ref="N380">SUMPRODUCT(--(Volunteer=$D380),--(Volunteer&lt;&gt;""),--(Arsenic_ppb&lt;&gt;""))</f>
        <v>10</v>
      </c>
      <c r="O380" s="14">
        <f t="shared" si="11"/>
        <v>2</v>
      </c>
      <c r="P380" s="36">
        <f t="array" ref="P380">IF(N380=0,"",SUM(IF(Volunteer=$D380,Arsenic_ppb))/N380)</f>
        <v>0.3</v>
      </c>
      <c r="Q380" s="36">
        <f t="array" ref="Q380">IF(P380="","",MAX((--(Commune=$C380))*IF(Vol_mean="",0,Vol_mean)))</f>
        <v>1.8</v>
      </c>
      <c r="R380" s="36">
        <f t="array" ref="R380">SUMPRODUCT(--(District=$B380),Commune_max,(--(Commune_tag)))/SUMPRODUCT((--(District=$B380)),Commune_tag)</f>
        <v>1.5999999999999999</v>
      </c>
    </row>
    <row r="381" spans="1:18" x14ac:dyDescent="0.55000000000000004">
      <c r="A381" s="43">
        <v>380</v>
      </c>
      <c r="B381" s="43" t="s">
        <v>27</v>
      </c>
      <c r="C381" s="43" t="s">
        <v>31</v>
      </c>
      <c r="D381" s="43" t="s">
        <v>520</v>
      </c>
      <c r="E381" s="43" t="s">
        <v>525</v>
      </c>
      <c r="F381" s="41">
        <v>0</v>
      </c>
      <c r="G381" s="2">
        <f>IF(AND(COUNTA($B381:$F381=5),COUNTIF(B$2:B381,B381)=1),1,0)</f>
        <v>0</v>
      </c>
      <c r="H381" s="2">
        <f>IF(AND(COUNTA($B381:$F381=5),COUNTIF(C$2:C381,C381)=1),1,0)</f>
        <v>0</v>
      </c>
      <c r="I381" s="2">
        <f>IF(AND(COUNTA($B381:$F381=5),COUNTIF(D$2:D381,D381)=1),1,0)</f>
        <v>0</v>
      </c>
      <c r="J381" s="2">
        <f>IF(AND(COUNTA($B381:$F381=5),COUNTIF(E$2:E381,E381)=1),1,0)</f>
        <v>1</v>
      </c>
      <c r="K381" s="2">
        <f>IF(AND(COUNTA($B381:$F381=5),COUNTIF(F$2:F381,F381)=1),1,0)</f>
        <v>0</v>
      </c>
      <c r="L381" s="45" t="str">
        <f t="shared" si="10"/>
        <v>V0053_0</v>
      </c>
      <c r="M381" s="2">
        <f>IF(AND(COUNTA($B381:$F381)=5,COUNTIF(L$2:L381,L381)=1),1,0)</f>
        <v>0</v>
      </c>
      <c r="N381" s="14">
        <f t="array" ref="N381">SUMPRODUCT(--(Volunteer=$D381),--(Volunteer&lt;&gt;""),--(Arsenic_ppb&lt;&gt;""))</f>
        <v>10</v>
      </c>
      <c r="O381" s="14">
        <f t="shared" si="11"/>
        <v>2</v>
      </c>
      <c r="P381" s="36">
        <f t="array" ref="P381">IF(N381=0,"",SUM(IF(Volunteer=$D381,Arsenic_ppb))/N381)</f>
        <v>0.3</v>
      </c>
      <c r="Q381" s="36">
        <f t="array" ref="Q381">IF(P381="","",MAX((--(Commune=$C381))*IF(Vol_mean="",0,Vol_mean)))</f>
        <v>1.8</v>
      </c>
      <c r="R381" s="36">
        <f t="array" ref="R381">SUMPRODUCT(--(District=$B381),Commune_max,(--(Commune_tag)))/SUMPRODUCT((--(District=$B381)),Commune_tag)</f>
        <v>1.5999999999999999</v>
      </c>
    </row>
    <row r="382" spans="1:18" x14ac:dyDescent="0.55000000000000004">
      <c r="A382" s="43">
        <v>381</v>
      </c>
      <c r="B382" s="43" t="s">
        <v>27</v>
      </c>
      <c r="C382" s="43" t="s">
        <v>31</v>
      </c>
      <c r="D382" s="43" t="s">
        <v>520</v>
      </c>
      <c r="E382" s="43" t="s">
        <v>526</v>
      </c>
      <c r="F382" s="41">
        <v>1</v>
      </c>
      <c r="G382" s="2">
        <f>IF(AND(COUNTA($B382:$F382=5),COUNTIF(B$2:B382,B382)=1),1,0)</f>
        <v>0</v>
      </c>
      <c r="H382" s="2">
        <f>IF(AND(COUNTA($B382:$F382=5),COUNTIF(C$2:C382,C382)=1),1,0)</f>
        <v>0</v>
      </c>
      <c r="I382" s="2">
        <f>IF(AND(COUNTA($B382:$F382=5),COUNTIF(D$2:D382,D382)=1),1,0)</f>
        <v>0</v>
      </c>
      <c r="J382" s="2">
        <f>IF(AND(COUNTA($B382:$F382=5),COUNTIF(E$2:E382,E382)=1),1,0)</f>
        <v>1</v>
      </c>
      <c r="K382" s="2">
        <f>IF(AND(COUNTA($B382:$F382=5),COUNTIF(F$2:F382,F382)=1),1,0)</f>
        <v>0</v>
      </c>
      <c r="L382" s="45" t="str">
        <f t="shared" si="10"/>
        <v>V0053_1</v>
      </c>
      <c r="M382" s="2">
        <f>IF(AND(COUNTA($B382:$F382)=5,COUNTIF(L$2:L382,L382)=1),1,0)</f>
        <v>0</v>
      </c>
      <c r="N382" s="14">
        <f t="array" ref="N382">SUMPRODUCT(--(Volunteer=$D382),--(Volunteer&lt;&gt;""),--(Arsenic_ppb&lt;&gt;""))</f>
        <v>10</v>
      </c>
      <c r="O382" s="14">
        <f t="shared" si="11"/>
        <v>2</v>
      </c>
      <c r="P382" s="36">
        <f t="array" ref="P382">IF(N382=0,"",SUM(IF(Volunteer=$D382,Arsenic_ppb))/N382)</f>
        <v>0.3</v>
      </c>
      <c r="Q382" s="36">
        <f t="array" ref="Q382">IF(P382="","",MAX((--(Commune=$C382))*IF(Vol_mean="",0,Vol_mean)))</f>
        <v>1.8</v>
      </c>
      <c r="R382" s="36">
        <f t="array" ref="R382">SUMPRODUCT(--(District=$B382),Commune_max,(--(Commune_tag)))/SUMPRODUCT((--(District=$B382)),Commune_tag)</f>
        <v>1.5999999999999999</v>
      </c>
    </row>
    <row r="383" spans="1:18" x14ac:dyDescent="0.55000000000000004">
      <c r="A383" s="43">
        <v>382</v>
      </c>
      <c r="B383" s="43" t="s">
        <v>27</v>
      </c>
      <c r="C383" s="43" t="s">
        <v>31</v>
      </c>
      <c r="D383" s="43" t="s">
        <v>520</v>
      </c>
      <c r="E383" s="43" t="s">
        <v>527</v>
      </c>
      <c r="F383" s="41">
        <v>0</v>
      </c>
      <c r="G383" s="2">
        <f>IF(AND(COUNTA($B383:$F383=5),COUNTIF(B$2:B383,B383)=1),1,0)</f>
        <v>0</v>
      </c>
      <c r="H383" s="2">
        <f>IF(AND(COUNTA($B383:$F383=5),COUNTIF(C$2:C383,C383)=1),1,0)</f>
        <v>0</v>
      </c>
      <c r="I383" s="2">
        <f>IF(AND(COUNTA($B383:$F383=5),COUNTIF(D$2:D383,D383)=1),1,0)</f>
        <v>0</v>
      </c>
      <c r="J383" s="2">
        <f>IF(AND(COUNTA($B383:$F383=5),COUNTIF(E$2:E383,E383)=1),1,0)</f>
        <v>1</v>
      </c>
      <c r="K383" s="2">
        <f>IF(AND(COUNTA($B383:$F383=5),COUNTIF(F$2:F383,F383)=1),1,0)</f>
        <v>0</v>
      </c>
      <c r="L383" s="45" t="str">
        <f t="shared" si="10"/>
        <v>V0053_0</v>
      </c>
      <c r="M383" s="2">
        <f>IF(AND(COUNTA($B383:$F383)=5,COUNTIF(L$2:L383,L383)=1),1,0)</f>
        <v>0</v>
      </c>
      <c r="N383" s="14">
        <f t="array" ref="N383">SUMPRODUCT(--(Volunteer=$D383),--(Volunteer&lt;&gt;""),--(Arsenic_ppb&lt;&gt;""))</f>
        <v>10</v>
      </c>
      <c r="O383" s="14">
        <f t="shared" si="11"/>
        <v>2</v>
      </c>
      <c r="P383" s="36">
        <f t="array" ref="P383">IF(N383=0,"",SUM(IF(Volunteer=$D383,Arsenic_ppb))/N383)</f>
        <v>0.3</v>
      </c>
      <c r="Q383" s="36">
        <f t="array" ref="Q383">IF(P383="","",MAX((--(Commune=$C383))*IF(Vol_mean="",0,Vol_mean)))</f>
        <v>1.8</v>
      </c>
      <c r="R383" s="36">
        <f t="array" ref="R383">SUMPRODUCT(--(District=$B383),Commune_max,(--(Commune_tag)))/SUMPRODUCT((--(District=$B383)),Commune_tag)</f>
        <v>1.5999999999999999</v>
      </c>
    </row>
    <row r="384" spans="1:18" x14ac:dyDescent="0.55000000000000004">
      <c r="A384" s="43">
        <v>383</v>
      </c>
      <c r="B384" s="43" t="s">
        <v>27</v>
      </c>
      <c r="C384" s="43" t="s">
        <v>31</v>
      </c>
      <c r="D384" s="43" t="s">
        <v>520</v>
      </c>
      <c r="E384" s="43" t="s">
        <v>528</v>
      </c>
      <c r="F384" s="41">
        <v>1</v>
      </c>
      <c r="G384" s="2">
        <f>IF(AND(COUNTA($B384:$F384=5),COUNTIF(B$2:B384,B384)=1),1,0)</f>
        <v>0</v>
      </c>
      <c r="H384" s="2">
        <f>IF(AND(COUNTA($B384:$F384=5),COUNTIF(C$2:C384,C384)=1),1,0)</f>
        <v>0</v>
      </c>
      <c r="I384" s="2">
        <f>IF(AND(COUNTA($B384:$F384=5),COUNTIF(D$2:D384,D384)=1),1,0)</f>
        <v>0</v>
      </c>
      <c r="J384" s="2">
        <f>IF(AND(COUNTA($B384:$F384=5),COUNTIF(E$2:E384,E384)=1),1,0)</f>
        <v>1</v>
      </c>
      <c r="K384" s="2">
        <f>IF(AND(COUNTA($B384:$F384=5),COUNTIF(F$2:F384,F384)=1),1,0)</f>
        <v>0</v>
      </c>
      <c r="L384" s="45" t="str">
        <f t="shared" si="10"/>
        <v>V0053_1</v>
      </c>
      <c r="M384" s="2">
        <f>IF(AND(COUNTA($B384:$F384)=5,COUNTIF(L$2:L384,L384)=1),1,0)</f>
        <v>0</v>
      </c>
      <c r="N384" s="14">
        <f t="array" ref="N384">SUMPRODUCT(--(Volunteer=$D384),--(Volunteer&lt;&gt;""),--(Arsenic_ppb&lt;&gt;""))</f>
        <v>10</v>
      </c>
      <c r="O384" s="14">
        <f t="shared" si="11"/>
        <v>2</v>
      </c>
      <c r="P384" s="36">
        <f t="array" ref="P384">IF(N384=0,"",SUM(IF(Volunteer=$D384,Arsenic_ppb))/N384)</f>
        <v>0.3</v>
      </c>
      <c r="Q384" s="36">
        <f t="array" ref="Q384">IF(P384="","",MAX((--(Commune=$C384))*IF(Vol_mean="",0,Vol_mean)))</f>
        <v>1.8</v>
      </c>
      <c r="R384" s="36">
        <f t="array" ref="R384">SUMPRODUCT(--(District=$B384),Commune_max,(--(Commune_tag)))/SUMPRODUCT((--(District=$B384)),Commune_tag)</f>
        <v>1.5999999999999999</v>
      </c>
    </row>
    <row r="385" spans="1:18" x14ac:dyDescent="0.55000000000000004">
      <c r="A385" s="43">
        <v>384</v>
      </c>
      <c r="B385" s="43" t="s">
        <v>27</v>
      </c>
      <c r="C385" s="43" t="s">
        <v>31</v>
      </c>
      <c r="D385" s="43" t="s">
        <v>520</v>
      </c>
      <c r="E385" s="43" t="s">
        <v>529</v>
      </c>
      <c r="F385" s="41">
        <v>0</v>
      </c>
      <c r="G385" s="2">
        <f>IF(AND(COUNTA($B385:$F385=5),COUNTIF(B$2:B385,B385)=1),1,0)</f>
        <v>0</v>
      </c>
      <c r="H385" s="2">
        <f>IF(AND(COUNTA($B385:$F385=5),COUNTIF(C$2:C385,C385)=1),1,0)</f>
        <v>0</v>
      </c>
      <c r="I385" s="2">
        <f>IF(AND(COUNTA($B385:$F385=5),COUNTIF(D$2:D385,D385)=1),1,0)</f>
        <v>0</v>
      </c>
      <c r="J385" s="2">
        <f>IF(AND(COUNTA($B385:$F385=5),COUNTIF(E$2:E385,E385)=1),1,0)</f>
        <v>1</v>
      </c>
      <c r="K385" s="2">
        <f>IF(AND(COUNTA($B385:$F385=5),COUNTIF(F$2:F385,F385)=1),1,0)</f>
        <v>0</v>
      </c>
      <c r="L385" s="45" t="str">
        <f t="shared" si="10"/>
        <v>V0053_0</v>
      </c>
      <c r="M385" s="2">
        <f>IF(AND(COUNTA($B385:$F385)=5,COUNTIF(L$2:L385,L385)=1),1,0)</f>
        <v>0</v>
      </c>
      <c r="N385" s="14">
        <f t="array" ref="N385">SUMPRODUCT(--(Volunteer=$D385),--(Volunteer&lt;&gt;""),--(Arsenic_ppb&lt;&gt;""))</f>
        <v>10</v>
      </c>
      <c r="O385" s="14">
        <f t="shared" si="11"/>
        <v>2</v>
      </c>
      <c r="P385" s="36">
        <f t="array" ref="P385">IF(N385=0,"",SUM(IF(Volunteer=$D385,Arsenic_ppb))/N385)</f>
        <v>0.3</v>
      </c>
      <c r="Q385" s="36">
        <f t="array" ref="Q385">IF(P385="","",MAX((--(Commune=$C385))*IF(Vol_mean="",0,Vol_mean)))</f>
        <v>1.8</v>
      </c>
      <c r="R385" s="36">
        <f t="array" ref="R385">SUMPRODUCT(--(District=$B385),Commune_max,(--(Commune_tag)))/SUMPRODUCT((--(District=$B385)),Commune_tag)</f>
        <v>1.5999999999999999</v>
      </c>
    </row>
    <row r="386" spans="1:18" x14ac:dyDescent="0.55000000000000004">
      <c r="A386" s="43">
        <v>385</v>
      </c>
      <c r="B386" s="43" t="s">
        <v>27</v>
      </c>
      <c r="C386" s="43" t="s">
        <v>31</v>
      </c>
      <c r="D386" s="43" t="s">
        <v>520</v>
      </c>
      <c r="E386" s="43" t="s">
        <v>530</v>
      </c>
      <c r="F386" s="41">
        <v>0</v>
      </c>
      <c r="G386" s="2">
        <f>IF(AND(COUNTA($B386:$F386=5),COUNTIF(B$2:B386,B386)=1),1,0)</f>
        <v>0</v>
      </c>
      <c r="H386" s="2">
        <f>IF(AND(COUNTA($B386:$F386=5),COUNTIF(C$2:C386,C386)=1),1,0)</f>
        <v>0</v>
      </c>
      <c r="I386" s="2">
        <f>IF(AND(COUNTA($B386:$F386=5),COUNTIF(D$2:D386,D386)=1),1,0)</f>
        <v>0</v>
      </c>
      <c r="J386" s="2">
        <f>IF(AND(COUNTA($B386:$F386=5),COUNTIF(E$2:E386,E386)=1),1,0)</f>
        <v>1</v>
      </c>
      <c r="K386" s="2">
        <f>IF(AND(COUNTA($B386:$F386=5),COUNTIF(F$2:F386,F386)=1),1,0)</f>
        <v>0</v>
      </c>
      <c r="L386" s="45" t="str">
        <f t="shared" ref="L386:L449" si="12">CONCATENATE(D386,"_",F386)</f>
        <v>V0053_0</v>
      </c>
      <c r="M386" s="2">
        <f>IF(AND(COUNTA($B386:$F386)=5,COUNTIF(L$2:L386,L386)=1),1,0)</f>
        <v>0</v>
      </c>
      <c r="N386" s="14">
        <f t="array" ref="N386">SUMPRODUCT(--(Volunteer=$D386),--(Volunteer&lt;&gt;""),--(Arsenic_ppb&lt;&gt;""))</f>
        <v>10</v>
      </c>
      <c r="O386" s="14">
        <f t="shared" ref="O386:O449" si="13">SUMPRODUCT(--(Volunteer=$D386),Vol_Indic_Tag)</f>
        <v>2</v>
      </c>
      <c r="P386" s="36">
        <f t="array" ref="P386">IF(N386=0,"",SUM(IF(Volunteer=$D386,Arsenic_ppb))/N386)</f>
        <v>0.3</v>
      </c>
      <c r="Q386" s="36">
        <f t="array" ref="Q386">IF(P386="","",MAX((--(Commune=$C386))*IF(Vol_mean="",0,Vol_mean)))</f>
        <v>1.8</v>
      </c>
      <c r="R386" s="36">
        <f t="array" ref="R386">SUMPRODUCT(--(District=$B386),Commune_max,(--(Commune_tag)))/SUMPRODUCT((--(District=$B386)),Commune_tag)</f>
        <v>1.5999999999999999</v>
      </c>
    </row>
    <row r="387" spans="1:18" x14ac:dyDescent="0.55000000000000004">
      <c r="A387" s="43">
        <v>386</v>
      </c>
      <c r="B387" s="43" t="s">
        <v>27</v>
      </c>
      <c r="C387" s="43" t="s">
        <v>31</v>
      </c>
      <c r="D387" s="43" t="s">
        <v>531</v>
      </c>
      <c r="E387" s="43" t="s">
        <v>532</v>
      </c>
      <c r="F387" s="41">
        <v>1</v>
      </c>
      <c r="G387" s="2">
        <f>IF(AND(COUNTA($B387:$F387=5),COUNTIF(B$2:B387,B387)=1),1,0)</f>
        <v>0</v>
      </c>
      <c r="H387" s="2">
        <f>IF(AND(COUNTA($B387:$F387=5),COUNTIF(C$2:C387,C387)=1),1,0)</f>
        <v>0</v>
      </c>
      <c r="I387" s="2">
        <f>IF(AND(COUNTA($B387:$F387=5),COUNTIF(D$2:D387,D387)=1),1,0)</f>
        <v>1</v>
      </c>
      <c r="J387" s="2">
        <f>IF(AND(COUNTA($B387:$F387=5),COUNTIF(E$2:E387,E387)=1),1,0)</f>
        <v>1</v>
      </c>
      <c r="K387" s="2">
        <f>IF(AND(COUNTA($B387:$F387=5),COUNTIF(F$2:F387,F387)=1),1,0)</f>
        <v>0</v>
      </c>
      <c r="L387" s="45" t="str">
        <f t="shared" si="12"/>
        <v>V0054_1</v>
      </c>
      <c r="M387" s="2">
        <f>IF(AND(COUNTA($B387:$F387)=5,COUNTIF(L$2:L387,L387)=1),1,0)</f>
        <v>1</v>
      </c>
      <c r="N387" s="14">
        <f t="array" ref="N387">SUMPRODUCT(--(Volunteer=$D387),--(Volunteer&lt;&gt;""),--(Arsenic_ppb&lt;&gt;""))</f>
        <v>10</v>
      </c>
      <c r="O387" s="14">
        <f t="shared" si="13"/>
        <v>2</v>
      </c>
      <c r="P387" s="36">
        <f t="array" ref="P387">IF(N387=0,"",SUM(IF(Volunteer=$D387,Arsenic_ppb))/N387)</f>
        <v>1.1000000000000001</v>
      </c>
      <c r="Q387" s="36">
        <f t="array" ref="Q387">IF(P387="","",MAX((--(Commune=$C387))*IF(Vol_mean="",0,Vol_mean)))</f>
        <v>1.8</v>
      </c>
      <c r="R387" s="36">
        <f t="array" ref="R387">SUMPRODUCT(--(District=$B387),Commune_max,(--(Commune_tag)))/SUMPRODUCT((--(District=$B387)),Commune_tag)</f>
        <v>1.5999999999999999</v>
      </c>
    </row>
    <row r="388" spans="1:18" x14ac:dyDescent="0.55000000000000004">
      <c r="A388" s="43">
        <v>387</v>
      </c>
      <c r="B388" s="43" t="s">
        <v>27</v>
      </c>
      <c r="C388" s="43" t="s">
        <v>31</v>
      </c>
      <c r="D388" s="43" t="s">
        <v>531</v>
      </c>
      <c r="E388" s="43" t="s">
        <v>533</v>
      </c>
      <c r="F388" s="41">
        <v>1</v>
      </c>
      <c r="G388" s="2">
        <f>IF(AND(COUNTA($B388:$F388=5),COUNTIF(B$2:B388,B388)=1),1,0)</f>
        <v>0</v>
      </c>
      <c r="H388" s="2">
        <f>IF(AND(COUNTA($B388:$F388=5),COUNTIF(C$2:C388,C388)=1),1,0)</f>
        <v>0</v>
      </c>
      <c r="I388" s="2">
        <f>IF(AND(COUNTA($B388:$F388=5),COUNTIF(D$2:D388,D388)=1),1,0)</f>
        <v>0</v>
      </c>
      <c r="J388" s="2">
        <f>IF(AND(COUNTA($B388:$F388=5),COUNTIF(E$2:E388,E388)=1),1,0)</f>
        <v>1</v>
      </c>
      <c r="K388" s="2">
        <f>IF(AND(COUNTA($B388:$F388=5),COUNTIF(F$2:F388,F388)=1),1,0)</f>
        <v>0</v>
      </c>
      <c r="L388" s="45" t="str">
        <f t="shared" si="12"/>
        <v>V0054_1</v>
      </c>
      <c r="M388" s="2">
        <f>IF(AND(COUNTA($B388:$F388)=5,COUNTIF(L$2:L388,L388)=1),1,0)</f>
        <v>0</v>
      </c>
      <c r="N388" s="14">
        <f t="array" ref="N388">SUMPRODUCT(--(Volunteer=$D388),--(Volunteer&lt;&gt;""),--(Arsenic_ppb&lt;&gt;""))</f>
        <v>10</v>
      </c>
      <c r="O388" s="14">
        <f t="shared" si="13"/>
        <v>2</v>
      </c>
      <c r="P388" s="36">
        <f t="array" ref="P388">IF(N388=0,"",SUM(IF(Volunteer=$D388,Arsenic_ppb))/N388)</f>
        <v>1.1000000000000001</v>
      </c>
      <c r="Q388" s="36">
        <f t="array" ref="Q388">IF(P388="","",MAX((--(Commune=$C388))*IF(Vol_mean="",0,Vol_mean)))</f>
        <v>1.8</v>
      </c>
      <c r="R388" s="36">
        <f t="array" ref="R388">SUMPRODUCT(--(District=$B388),Commune_max,(--(Commune_tag)))/SUMPRODUCT((--(District=$B388)),Commune_tag)</f>
        <v>1.5999999999999999</v>
      </c>
    </row>
    <row r="389" spans="1:18" x14ac:dyDescent="0.55000000000000004">
      <c r="A389" s="43">
        <v>388</v>
      </c>
      <c r="B389" s="43" t="s">
        <v>27</v>
      </c>
      <c r="C389" s="43" t="s">
        <v>31</v>
      </c>
      <c r="D389" s="43" t="s">
        <v>531</v>
      </c>
      <c r="E389" s="43" t="s">
        <v>534</v>
      </c>
      <c r="F389" s="41">
        <v>1</v>
      </c>
      <c r="G389" s="2">
        <f>IF(AND(COUNTA($B389:$F389=5),COUNTIF(B$2:B389,B389)=1),1,0)</f>
        <v>0</v>
      </c>
      <c r="H389" s="2">
        <f>IF(AND(COUNTA($B389:$F389=5),COUNTIF(C$2:C389,C389)=1),1,0)</f>
        <v>0</v>
      </c>
      <c r="I389" s="2">
        <f>IF(AND(COUNTA($B389:$F389=5),COUNTIF(D$2:D389,D389)=1),1,0)</f>
        <v>0</v>
      </c>
      <c r="J389" s="2">
        <f>IF(AND(COUNTA($B389:$F389=5),COUNTIF(E$2:E389,E389)=1),1,0)</f>
        <v>1</v>
      </c>
      <c r="K389" s="2">
        <f>IF(AND(COUNTA($B389:$F389=5),COUNTIF(F$2:F389,F389)=1),1,0)</f>
        <v>0</v>
      </c>
      <c r="L389" s="45" t="str">
        <f t="shared" si="12"/>
        <v>V0054_1</v>
      </c>
      <c r="M389" s="2">
        <f>IF(AND(COUNTA($B389:$F389)=5,COUNTIF(L$2:L389,L389)=1),1,0)</f>
        <v>0</v>
      </c>
      <c r="N389" s="14">
        <f t="array" ref="N389">SUMPRODUCT(--(Volunteer=$D389),--(Volunteer&lt;&gt;""),--(Arsenic_ppb&lt;&gt;""))</f>
        <v>10</v>
      </c>
      <c r="O389" s="14">
        <f t="shared" si="13"/>
        <v>2</v>
      </c>
      <c r="P389" s="36">
        <f t="array" ref="P389">IF(N389=0,"",SUM(IF(Volunteer=$D389,Arsenic_ppb))/N389)</f>
        <v>1.1000000000000001</v>
      </c>
      <c r="Q389" s="36">
        <f t="array" ref="Q389">IF(P389="","",MAX((--(Commune=$C389))*IF(Vol_mean="",0,Vol_mean)))</f>
        <v>1.8</v>
      </c>
      <c r="R389" s="36">
        <f t="array" ref="R389">SUMPRODUCT(--(District=$B389),Commune_max,(--(Commune_tag)))/SUMPRODUCT((--(District=$B389)),Commune_tag)</f>
        <v>1.5999999999999999</v>
      </c>
    </row>
    <row r="390" spans="1:18" x14ac:dyDescent="0.55000000000000004">
      <c r="A390" s="43">
        <v>389</v>
      </c>
      <c r="B390" s="43" t="s">
        <v>27</v>
      </c>
      <c r="C390" s="43" t="s">
        <v>31</v>
      </c>
      <c r="D390" s="43" t="s">
        <v>531</v>
      </c>
      <c r="E390" s="43" t="s">
        <v>535</v>
      </c>
      <c r="F390" s="41">
        <v>1</v>
      </c>
      <c r="G390" s="2">
        <f>IF(AND(COUNTA($B390:$F390=5),COUNTIF(B$2:B390,B390)=1),1,0)</f>
        <v>0</v>
      </c>
      <c r="H390" s="2">
        <f>IF(AND(COUNTA($B390:$F390=5),COUNTIF(C$2:C390,C390)=1),1,0)</f>
        <v>0</v>
      </c>
      <c r="I390" s="2">
        <f>IF(AND(COUNTA($B390:$F390=5),COUNTIF(D$2:D390,D390)=1),1,0)</f>
        <v>0</v>
      </c>
      <c r="J390" s="2">
        <f>IF(AND(COUNTA($B390:$F390=5),COUNTIF(E$2:E390,E390)=1),1,0)</f>
        <v>1</v>
      </c>
      <c r="K390" s="2">
        <f>IF(AND(COUNTA($B390:$F390=5),COUNTIF(F$2:F390,F390)=1),1,0)</f>
        <v>0</v>
      </c>
      <c r="L390" s="45" t="str">
        <f t="shared" si="12"/>
        <v>V0054_1</v>
      </c>
      <c r="M390" s="2">
        <f>IF(AND(COUNTA($B390:$F390)=5,COUNTIF(L$2:L390,L390)=1),1,0)</f>
        <v>0</v>
      </c>
      <c r="N390" s="14">
        <f t="array" ref="N390">SUMPRODUCT(--(Volunteer=$D390),--(Volunteer&lt;&gt;""),--(Arsenic_ppb&lt;&gt;""))</f>
        <v>10</v>
      </c>
      <c r="O390" s="14">
        <f t="shared" si="13"/>
        <v>2</v>
      </c>
      <c r="P390" s="36">
        <f t="array" ref="P390">IF(N390=0,"",SUM(IF(Volunteer=$D390,Arsenic_ppb))/N390)</f>
        <v>1.1000000000000001</v>
      </c>
      <c r="Q390" s="36">
        <f t="array" ref="Q390">IF(P390="","",MAX((--(Commune=$C390))*IF(Vol_mean="",0,Vol_mean)))</f>
        <v>1.8</v>
      </c>
      <c r="R390" s="36">
        <f t="array" ref="R390">SUMPRODUCT(--(District=$B390),Commune_max,(--(Commune_tag)))/SUMPRODUCT((--(District=$B390)),Commune_tag)</f>
        <v>1.5999999999999999</v>
      </c>
    </row>
    <row r="391" spans="1:18" x14ac:dyDescent="0.55000000000000004">
      <c r="A391" s="43">
        <v>390</v>
      </c>
      <c r="B391" s="43" t="s">
        <v>27</v>
      </c>
      <c r="C391" s="43" t="s">
        <v>31</v>
      </c>
      <c r="D391" s="43" t="s">
        <v>531</v>
      </c>
      <c r="E391" s="43" t="s">
        <v>536</v>
      </c>
      <c r="F391" s="41">
        <v>1</v>
      </c>
      <c r="G391" s="2">
        <f>IF(AND(COUNTA($B391:$F391=5),COUNTIF(B$2:B391,B391)=1),1,0)</f>
        <v>0</v>
      </c>
      <c r="H391" s="2">
        <f>IF(AND(COUNTA($B391:$F391=5),COUNTIF(C$2:C391,C391)=1),1,0)</f>
        <v>0</v>
      </c>
      <c r="I391" s="2">
        <f>IF(AND(COUNTA($B391:$F391=5),COUNTIF(D$2:D391,D391)=1),1,0)</f>
        <v>0</v>
      </c>
      <c r="J391" s="2">
        <f>IF(AND(COUNTA($B391:$F391=5),COUNTIF(E$2:E391,E391)=1),1,0)</f>
        <v>1</v>
      </c>
      <c r="K391" s="2">
        <f>IF(AND(COUNTA($B391:$F391=5),COUNTIF(F$2:F391,F391)=1),1,0)</f>
        <v>0</v>
      </c>
      <c r="L391" s="45" t="str">
        <f t="shared" si="12"/>
        <v>V0054_1</v>
      </c>
      <c r="M391" s="2">
        <f>IF(AND(COUNTA($B391:$F391)=5,COUNTIF(L$2:L391,L391)=1),1,0)</f>
        <v>0</v>
      </c>
      <c r="N391" s="14">
        <f t="array" ref="N391">SUMPRODUCT(--(Volunteer=$D391),--(Volunteer&lt;&gt;""),--(Arsenic_ppb&lt;&gt;""))</f>
        <v>10</v>
      </c>
      <c r="O391" s="14">
        <f t="shared" si="13"/>
        <v>2</v>
      </c>
      <c r="P391" s="36">
        <f t="array" ref="P391">IF(N391=0,"",SUM(IF(Volunteer=$D391,Arsenic_ppb))/N391)</f>
        <v>1.1000000000000001</v>
      </c>
      <c r="Q391" s="36">
        <f t="array" ref="Q391">IF(P391="","",MAX((--(Commune=$C391))*IF(Vol_mean="",0,Vol_mean)))</f>
        <v>1.8</v>
      </c>
      <c r="R391" s="36">
        <f t="array" ref="R391">SUMPRODUCT(--(District=$B391),Commune_max,(--(Commune_tag)))/SUMPRODUCT((--(District=$B391)),Commune_tag)</f>
        <v>1.5999999999999999</v>
      </c>
    </row>
    <row r="392" spans="1:18" x14ac:dyDescent="0.55000000000000004">
      <c r="A392" s="43">
        <v>391</v>
      </c>
      <c r="B392" s="43" t="s">
        <v>27</v>
      </c>
      <c r="C392" s="43" t="s">
        <v>31</v>
      </c>
      <c r="D392" s="43" t="s">
        <v>531</v>
      </c>
      <c r="E392" s="43" t="s">
        <v>537</v>
      </c>
      <c r="F392" s="41">
        <v>1</v>
      </c>
      <c r="G392" s="2">
        <f>IF(AND(COUNTA($B392:$F392=5),COUNTIF(B$2:B392,B392)=1),1,0)</f>
        <v>0</v>
      </c>
      <c r="H392" s="2">
        <f>IF(AND(COUNTA($B392:$F392=5),COUNTIF(C$2:C392,C392)=1),1,0)</f>
        <v>0</v>
      </c>
      <c r="I392" s="2">
        <f>IF(AND(COUNTA($B392:$F392=5),COUNTIF(D$2:D392,D392)=1),1,0)</f>
        <v>0</v>
      </c>
      <c r="J392" s="2">
        <f>IF(AND(COUNTA($B392:$F392=5),COUNTIF(E$2:E392,E392)=1),1,0)</f>
        <v>1</v>
      </c>
      <c r="K392" s="2">
        <f>IF(AND(COUNTA($B392:$F392=5),COUNTIF(F$2:F392,F392)=1),1,0)</f>
        <v>0</v>
      </c>
      <c r="L392" s="45" t="str">
        <f t="shared" si="12"/>
        <v>V0054_1</v>
      </c>
      <c r="M392" s="2">
        <f>IF(AND(COUNTA($B392:$F392)=5,COUNTIF(L$2:L392,L392)=1),1,0)</f>
        <v>0</v>
      </c>
      <c r="N392" s="14">
        <f t="array" ref="N392">SUMPRODUCT(--(Volunteer=$D392),--(Volunteer&lt;&gt;""),--(Arsenic_ppb&lt;&gt;""))</f>
        <v>10</v>
      </c>
      <c r="O392" s="14">
        <f t="shared" si="13"/>
        <v>2</v>
      </c>
      <c r="P392" s="36">
        <f t="array" ref="P392">IF(N392=0,"",SUM(IF(Volunteer=$D392,Arsenic_ppb))/N392)</f>
        <v>1.1000000000000001</v>
      </c>
      <c r="Q392" s="36">
        <f t="array" ref="Q392">IF(P392="","",MAX((--(Commune=$C392))*IF(Vol_mean="",0,Vol_mean)))</f>
        <v>1.8</v>
      </c>
      <c r="R392" s="36">
        <f t="array" ref="R392">SUMPRODUCT(--(District=$B392),Commune_max,(--(Commune_tag)))/SUMPRODUCT((--(District=$B392)),Commune_tag)</f>
        <v>1.5999999999999999</v>
      </c>
    </row>
    <row r="393" spans="1:18" x14ac:dyDescent="0.55000000000000004">
      <c r="A393" s="43">
        <v>392</v>
      </c>
      <c r="B393" s="43" t="s">
        <v>27</v>
      </c>
      <c r="C393" s="43" t="s">
        <v>31</v>
      </c>
      <c r="D393" s="43" t="s">
        <v>531</v>
      </c>
      <c r="E393" s="43" t="s">
        <v>538</v>
      </c>
      <c r="F393" s="41">
        <v>1</v>
      </c>
      <c r="G393" s="2">
        <f>IF(AND(COUNTA($B393:$F393=5),COUNTIF(B$2:B393,B393)=1),1,0)</f>
        <v>0</v>
      </c>
      <c r="H393" s="2">
        <f>IF(AND(COUNTA($B393:$F393=5),COUNTIF(C$2:C393,C393)=1),1,0)</f>
        <v>0</v>
      </c>
      <c r="I393" s="2">
        <f>IF(AND(COUNTA($B393:$F393=5),COUNTIF(D$2:D393,D393)=1),1,0)</f>
        <v>0</v>
      </c>
      <c r="J393" s="2">
        <f>IF(AND(COUNTA($B393:$F393=5),COUNTIF(E$2:E393,E393)=1),1,0)</f>
        <v>1</v>
      </c>
      <c r="K393" s="2">
        <f>IF(AND(COUNTA($B393:$F393=5),COUNTIF(F$2:F393,F393)=1),1,0)</f>
        <v>0</v>
      </c>
      <c r="L393" s="45" t="str">
        <f t="shared" si="12"/>
        <v>V0054_1</v>
      </c>
      <c r="M393" s="2">
        <f>IF(AND(COUNTA($B393:$F393)=5,COUNTIF(L$2:L393,L393)=1),1,0)</f>
        <v>0</v>
      </c>
      <c r="N393" s="14">
        <f t="array" ref="N393">SUMPRODUCT(--(Volunteer=$D393),--(Volunteer&lt;&gt;""),--(Arsenic_ppb&lt;&gt;""))</f>
        <v>10</v>
      </c>
      <c r="O393" s="14">
        <f t="shared" si="13"/>
        <v>2</v>
      </c>
      <c r="P393" s="36">
        <f t="array" ref="P393">IF(N393=0,"",SUM(IF(Volunteer=$D393,Arsenic_ppb))/N393)</f>
        <v>1.1000000000000001</v>
      </c>
      <c r="Q393" s="36">
        <f t="array" ref="Q393">IF(P393="","",MAX((--(Commune=$C393))*IF(Vol_mean="",0,Vol_mean)))</f>
        <v>1.8</v>
      </c>
      <c r="R393" s="36">
        <f t="array" ref="R393">SUMPRODUCT(--(District=$B393),Commune_max,(--(Commune_tag)))/SUMPRODUCT((--(District=$B393)),Commune_tag)</f>
        <v>1.5999999999999999</v>
      </c>
    </row>
    <row r="394" spans="1:18" x14ac:dyDescent="0.55000000000000004">
      <c r="A394" s="43">
        <v>393</v>
      </c>
      <c r="B394" s="43" t="s">
        <v>27</v>
      </c>
      <c r="C394" s="43" t="s">
        <v>31</v>
      </c>
      <c r="D394" s="43" t="s">
        <v>531</v>
      </c>
      <c r="E394" s="43" t="s">
        <v>539</v>
      </c>
      <c r="F394" s="41">
        <v>1</v>
      </c>
      <c r="G394" s="2">
        <f>IF(AND(COUNTA($B394:$F394=5),COUNTIF(B$2:B394,B394)=1),1,0)</f>
        <v>0</v>
      </c>
      <c r="H394" s="2">
        <f>IF(AND(COUNTA($B394:$F394=5),COUNTIF(C$2:C394,C394)=1),1,0)</f>
        <v>0</v>
      </c>
      <c r="I394" s="2">
        <f>IF(AND(COUNTA($B394:$F394=5),COUNTIF(D$2:D394,D394)=1),1,0)</f>
        <v>0</v>
      </c>
      <c r="J394" s="2">
        <f>IF(AND(COUNTA($B394:$F394=5),COUNTIF(E$2:E394,E394)=1),1,0)</f>
        <v>1</v>
      </c>
      <c r="K394" s="2">
        <f>IF(AND(COUNTA($B394:$F394=5),COUNTIF(F$2:F394,F394)=1),1,0)</f>
        <v>0</v>
      </c>
      <c r="L394" s="45" t="str">
        <f t="shared" si="12"/>
        <v>V0054_1</v>
      </c>
      <c r="M394" s="2">
        <f>IF(AND(COUNTA($B394:$F394)=5,COUNTIF(L$2:L394,L394)=1),1,0)</f>
        <v>0</v>
      </c>
      <c r="N394" s="14">
        <f t="array" ref="N394">SUMPRODUCT(--(Volunteer=$D394),--(Volunteer&lt;&gt;""),--(Arsenic_ppb&lt;&gt;""))</f>
        <v>10</v>
      </c>
      <c r="O394" s="14">
        <f t="shared" si="13"/>
        <v>2</v>
      </c>
      <c r="P394" s="36">
        <f t="array" ref="P394">IF(N394=0,"",SUM(IF(Volunteer=$D394,Arsenic_ppb))/N394)</f>
        <v>1.1000000000000001</v>
      </c>
      <c r="Q394" s="36">
        <f t="array" ref="Q394">IF(P394="","",MAX((--(Commune=$C394))*IF(Vol_mean="",0,Vol_mean)))</f>
        <v>1.8</v>
      </c>
      <c r="R394" s="36">
        <f t="array" ref="R394">SUMPRODUCT(--(District=$B394),Commune_max,(--(Commune_tag)))/SUMPRODUCT((--(District=$B394)),Commune_tag)</f>
        <v>1.5999999999999999</v>
      </c>
    </row>
    <row r="395" spans="1:18" x14ac:dyDescent="0.55000000000000004">
      <c r="A395" s="43">
        <v>394</v>
      </c>
      <c r="B395" s="43" t="s">
        <v>27</v>
      </c>
      <c r="C395" s="43" t="s">
        <v>31</v>
      </c>
      <c r="D395" s="43" t="s">
        <v>531</v>
      </c>
      <c r="E395" s="43" t="s">
        <v>540</v>
      </c>
      <c r="F395" s="41">
        <v>2</v>
      </c>
      <c r="G395" s="2">
        <f>IF(AND(COUNTA($B395:$F395=5),COUNTIF(B$2:B395,B395)=1),1,0)</f>
        <v>0</v>
      </c>
      <c r="H395" s="2">
        <f>IF(AND(COUNTA($B395:$F395=5),COUNTIF(C$2:C395,C395)=1),1,0)</f>
        <v>0</v>
      </c>
      <c r="I395" s="2">
        <f>IF(AND(COUNTA($B395:$F395=5),COUNTIF(D$2:D395,D395)=1),1,0)</f>
        <v>0</v>
      </c>
      <c r="J395" s="2">
        <f>IF(AND(COUNTA($B395:$F395=5),COUNTIF(E$2:E395,E395)=1),1,0)</f>
        <v>1</v>
      </c>
      <c r="K395" s="2">
        <f>IF(AND(COUNTA($B395:$F395=5),COUNTIF(F$2:F395,F395)=1),1,0)</f>
        <v>0</v>
      </c>
      <c r="L395" s="45" t="str">
        <f t="shared" si="12"/>
        <v>V0054_2</v>
      </c>
      <c r="M395" s="2">
        <f>IF(AND(COUNTA($B395:$F395)=5,COUNTIF(L$2:L395,L395)=1),1,0)</f>
        <v>1</v>
      </c>
      <c r="N395" s="14">
        <f t="array" ref="N395">SUMPRODUCT(--(Volunteer=$D395),--(Volunteer&lt;&gt;""),--(Arsenic_ppb&lt;&gt;""))</f>
        <v>10</v>
      </c>
      <c r="O395" s="14">
        <f t="shared" si="13"/>
        <v>2</v>
      </c>
      <c r="P395" s="36">
        <f t="array" ref="P395">IF(N395=0,"",SUM(IF(Volunteer=$D395,Arsenic_ppb))/N395)</f>
        <v>1.1000000000000001</v>
      </c>
      <c r="Q395" s="36">
        <f t="array" ref="Q395">IF(P395="","",MAX((--(Commune=$C395))*IF(Vol_mean="",0,Vol_mean)))</f>
        <v>1.8</v>
      </c>
      <c r="R395" s="36">
        <f t="array" ref="R395">SUMPRODUCT(--(District=$B395),Commune_max,(--(Commune_tag)))/SUMPRODUCT((--(District=$B395)),Commune_tag)</f>
        <v>1.5999999999999999</v>
      </c>
    </row>
    <row r="396" spans="1:18" x14ac:dyDescent="0.55000000000000004">
      <c r="A396" s="43">
        <v>395</v>
      </c>
      <c r="B396" s="43" t="s">
        <v>27</v>
      </c>
      <c r="C396" s="43" t="s">
        <v>31</v>
      </c>
      <c r="D396" s="43" t="s">
        <v>531</v>
      </c>
      <c r="E396" s="43" t="s">
        <v>541</v>
      </c>
      <c r="F396" s="41">
        <v>1</v>
      </c>
      <c r="G396" s="2">
        <f>IF(AND(COUNTA($B396:$F396=5),COUNTIF(B$2:B396,B396)=1),1,0)</f>
        <v>0</v>
      </c>
      <c r="H396" s="2">
        <f>IF(AND(COUNTA($B396:$F396=5),COUNTIF(C$2:C396,C396)=1),1,0)</f>
        <v>0</v>
      </c>
      <c r="I396" s="2">
        <f>IF(AND(COUNTA($B396:$F396=5),COUNTIF(D$2:D396,D396)=1),1,0)</f>
        <v>0</v>
      </c>
      <c r="J396" s="2">
        <f>IF(AND(COUNTA($B396:$F396=5),COUNTIF(E$2:E396,E396)=1),1,0)</f>
        <v>1</v>
      </c>
      <c r="K396" s="2">
        <f>IF(AND(COUNTA($B396:$F396=5),COUNTIF(F$2:F396,F396)=1),1,0)</f>
        <v>0</v>
      </c>
      <c r="L396" s="45" t="str">
        <f t="shared" si="12"/>
        <v>V0054_1</v>
      </c>
      <c r="M396" s="2">
        <f>IF(AND(COUNTA($B396:$F396)=5,COUNTIF(L$2:L396,L396)=1),1,0)</f>
        <v>0</v>
      </c>
      <c r="N396" s="14">
        <f t="array" ref="N396">SUMPRODUCT(--(Volunteer=$D396),--(Volunteer&lt;&gt;""),--(Arsenic_ppb&lt;&gt;""))</f>
        <v>10</v>
      </c>
      <c r="O396" s="14">
        <f t="shared" si="13"/>
        <v>2</v>
      </c>
      <c r="P396" s="36">
        <f t="array" ref="P396">IF(N396=0,"",SUM(IF(Volunteer=$D396,Arsenic_ppb))/N396)</f>
        <v>1.1000000000000001</v>
      </c>
      <c r="Q396" s="36">
        <f t="array" ref="Q396">IF(P396="","",MAX((--(Commune=$C396))*IF(Vol_mean="",0,Vol_mean)))</f>
        <v>1.8</v>
      </c>
      <c r="R396" s="36">
        <f t="array" ref="R396">SUMPRODUCT(--(District=$B396),Commune_max,(--(Commune_tag)))/SUMPRODUCT((--(District=$B396)),Commune_tag)</f>
        <v>1.5999999999999999</v>
      </c>
    </row>
    <row r="397" spans="1:18" x14ac:dyDescent="0.55000000000000004">
      <c r="A397" s="43">
        <v>396</v>
      </c>
      <c r="B397" s="43" t="s">
        <v>27</v>
      </c>
      <c r="C397" s="43" t="s">
        <v>31</v>
      </c>
      <c r="D397" s="43" t="s">
        <v>542</v>
      </c>
      <c r="E397" s="43" t="s">
        <v>543</v>
      </c>
      <c r="F397" s="41">
        <v>2</v>
      </c>
      <c r="G397" s="2">
        <f>IF(AND(COUNTA($B397:$F397=5),COUNTIF(B$2:B397,B397)=1),1,0)</f>
        <v>0</v>
      </c>
      <c r="H397" s="2">
        <f>IF(AND(COUNTA($B397:$F397=5),COUNTIF(C$2:C397,C397)=1),1,0)</f>
        <v>0</v>
      </c>
      <c r="I397" s="2">
        <f>IF(AND(COUNTA($B397:$F397=5),COUNTIF(D$2:D397,D397)=1),1,0)</f>
        <v>1</v>
      </c>
      <c r="J397" s="2">
        <f>IF(AND(COUNTA($B397:$F397=5),COUNTIF(E$2:E397,E397)=1),1,0)</f>
        <v>1</v>
      </c>
      <c r="K397" s="2">
        <f>IF(AND(COUNTA($B397:$F397=5),COUNTIF(F$2:F397,F397)=1),1,0)</f>
        <v>0</v>
      </c>
      <c r="L397" s="45" t="str">
        <f t="shared" si="12"/>
        <v>V0055_2</v>
      </c>
      <c r="M397" s="2">
        <f>IF(AND(COUNTA($B397:$F397)=5,COUNTIF(L$2:L397,L397)=1),1,0)</f>
        <v>1</v>
      </c>
      <c r="N397" s="14">
        <f t="array" ref="N397">SUMPRODUCT(--(Volunteer=$D397),--(Volunteer&lt;&gt;""),--(Arsenic_ppb&lt;&gt;""))</f>
        <v>10</v>
      </c>
      <c r="O397" s="14">
        <f t="shared" si="13"/>
        <v>2</v>
      </c>
      <c r="P397" s="36">
        <f t="array" ref="P397">IF(N397=0,"",SUM(IF(Volunteer=$D397,Arsenic_ppb))/N397)</f>
        <v>1.8</v>
      </c>
      <c r="Q397" s="36">
        <f t="array" ref="Q397">IF(P397="","",MAX((--(Commune=$C397))*IF(Vol_mean="",0,Vol_mean)))</f>
        <v>1.8</v>
      </c>
      <c r="R397" s="36">
        <f t="array" ref="R397">SUMPRODUCT(--(District=$B397),Commune_max,(--(Commune_tag)))/SUMPRODUCT((--(District=$B397)),Commune_tag)</f>
        <v>1.5999999999999999</v>
      </c>
    </row>
    <row r="398" spans="1:18" x14ac:dyDescent="0.55000000000000004">
      <c r="A398" s="43">
        <v>397</v>
      </c>
      <c r="B398" s="43" t="s">
        <v>27</v>
      </c>
      <c r="C398" s="43" t="s">
        <v>31</v>
      </c>
      <c r="D398" s="43" t="s">
        <v>542</v>
      </c>
      <c r="E398" s="43" t="s">
        <v>544</v>
      </c>
      <c r="F398" s="41">
        <v>1</v>
      </c>
      <c r="G398" s="2">
        <f>IF(AND(COUNTA($B398:$F398=5),COUNTIF(B$2:B398,B398)=1),1,0)</f>
        <v>0</v>
      </c>
      <c r="H398" s="2">
        <f>IF(AND(COUNTA($B398:$F398=5),COUNTIF(C$2:C398,C398)=1),1,0)</f>
        <v>0</v>
      </c>
      <c r="I398" s="2">
        <f>IF(AND(COUNTA($B398:$F398=5),COUNTIF(D$2:D398,D398)=1),1,0)</f>
        <v>0</v>
      </c>
      <c r="J398" s="2">
        <f>IF(AND(COUNTA($B398:$F398=5),COUNTIF(E$2:E398,E398)=1),1,0)</f>
        <v>1</v>
      </c>
      <c r="K398" s="2">
        <f>IF(AND(COUNTA($B398:$F398=5),COUNTIF(F$2:F398,F398)=1),1,0)</f>
        <v>0</v>
      </c>
      <c r="L398" s="45" t="str">
        <f t="shared" si="12"/>
        <v>V0055_1</v>
      </c>
      <c r="M398" s="2">
        <f>IF(AND(COUNTA($B398:$F398)=5,COUNTIF(L$2:L398,L398)=1),1,0)</f>
        <v>1</v>
      </c>
      <c r="N398" s="14">
        <f t="array" ref="N398">SUMPRODUCT(--(Volunteer=$D398),--(Volunteer&lt;&gt;""),--(Arsenic_ppb&lt;&gt;""))</f>
        <v>10</v>
      </c>
      <c r="O398" s="14">
        <f t="shared" si="13"/>
        <v>2</v>
      </c>
      <c r="P398" s="36">
        <f t="array" ref="P398">IF(N398=0,"",SUM(IF(Volunteer=$D398,Arsenic_ppb))/N398)</f>
        <v>1.8</v>
      </c>
      <c r="Q398" s="36">
        <f t="array" ref="Q398">IF(P398="","",MAX((--(Commune=$C398))*IF(Vol_mean="",0,Vol_mean)))</f>
        <v>1.8</v>
      </c>
      <c r="R398" s="36">
        <f t="array" ref="R398">SUMPRODUCT(--(District=$B398),Commune_max,(--(Commune_tag)))/SUMPRODUCT((--(District=$B398)),Commune_tag)</f>
        <v>1.5999999999999999</v>
      </c>
    </row>
    <row r="399" spans="1:18" x14ac:dyDescent="0.55000000000000004">
      <c r="A399" s="43">
        <v>398</v>
      </c>
      <c r="B399" s="43" t="s">
        <v>27</v>
      </c>
      <c r="C399" s="43" t="s">
        <v>31</v>
      </c>
      <c r="D399" s="43" t="s">
        <v>542</v>
      </c>
      <c r="E399" s="43" t="s">
        <v>545</v>
      </c>
      <c r="F399" s="41">
        <v>2</v>
      </c>
      <c r="G399" s="2">
        <f>IF(AND(COUNTA($B399:$F399=5),COUNTIF(B$2:B399,B399)=1),1,0)</f>
        <v>0</v>
      </c>
      <c r="H399" s="2">
        <f>IF(AND(COUNTA($B399:$F399=5),COUNTIF(C$2:C399,C399)=1),1,0)</f>
        <v>0</v>
      </c>
      <c r="I399" s="2">
        <f>IF(AND(COUNTA($B399:$F399=5),COUNTIF(D$2:D399,D399)=1),1,0)</f>
        <v>0</v>
      </c>
      <c r="J399" s="2">
        <f>IF(AND(COUNTA($B399:$F399=5),COUNTIF(E$2:E399,E399)=1),1,0)</f>
        <v>1</v>
      </c>
      <c r="K399" s="2">
        <f>IF(AND(COUNTA($B399:$F399=5),COUNTIF(F$2:F399,F399)=1),1,0)</f>
        <v>0</v>
      </c>
      <c r="L399" s="45" t="str">
        <f t="shared" si="12"/>
        <v>V0055_2</v>
      </c>
      <c r="M399" s="2">
        <f>IF(AND(COUNTA($B399:$F399)=5,COUNTIF(L$2:L399,L399)=1),1,0)</f>
        <v>0</v>
      </c>
      <c r="N399" s="14">
        <f t="array" ref="N399">SUMPRODUCT(--(Volunteer=$D399),--(Volunteer&lt;&gt;""),--(Arsenic_ppb&lt;&gt;""))</f>
        <v>10</v>
      </c>
      <c r="O399" s="14">
        <f t="shared" si="13"/>
        <v>2</v>
      </c>
      <c r="P399" s="36">
        <f t="array" ref="P399">IF(N399=0,"",SUM(IF(Volunteer=$D399,Arsenic_ppb))/N399)</f>
        <v>1.8</v>
      </c>
      <c r="Q399" s="36">
        <f t="array" ref="Q399">IF(P399="","",MAX((--(Commune=$C399))*IF(Vol_mean="",0,Vol_mean)))</f>
        <v>1.8</v>
      </c>
      <c r="R399" s="36">
        <f t="array" ref="R399">SUMPRODUCT(--(District=$B399),Commune_max,(--(Commune_tag)))/SUMPRODUCT((--(District=$B399)),Commune_tag)</f>
        <v>1.5999999999999999</v>
      </c>
    </row>
    <row r="400" spans="1:18" x14ac:dyDescent="0.55000000000000004">
      <c r="A400" s="43">
        <v>399</v>
      </c>
      <c r="B400" s="43" t="s">
        <v>27</v>
      </c>
      <c r="C400" s="43" t="s">
        <v>31</v>
      </c>
      <c r="D400" s="43" t="s">
        <v>542</v>
      </c>
      <c r="E400" s="43" t="s">
        <v>546</v>
      </c>
      <c r="F400" s="41">
        <v>2</v>
      </c>
      <c r="G400" s="2">
        <f>IF(AND(COUNTA($B400:$F400=5),COUNTIF(B$2:B400,B400)=1),1,0)</f>
        <v>0</v>
      </c>
      <c r="H400" s="2">
        <f>IF(AND(COUNTA($B400:$F400=5),COUNTIF(C$2:C400,C400)=1),1,0)</f>
        <v>0</v>
      </c>
      <c r="I400" s="2">
        <f>IF(AND(COUNTA($B400:$F400=5),COUNTIF(D$2:D400,D400)=1),1,0)</f>
        <v>0</v>
      </c>
      <c r="J400" s="2">
        <f>IF(AND(COUNTA($B400:$F400=5),COUNTIF(E$2:E400,E400)=1),1,0)</f>
        <v>1</v>
      </c>
      <c r="K400" s="2">
        <f>IF(AND(COUNTA($B400:$F400=5),COUNTIF(F$2:F400,F400)=1),1,0)</f>
        <v>0</v>
      </c>
      <c r="L400" s="45" t="str">
        <f t="shared" si="12"/>
        <v>V0055_2</v>
      </c>
      <c r="M400" s="2">
        <f>IF(AND(COUNTA($B400:$F400)=5,COUNTIF(L$2:L400,L400)=1),1,0)</f>
        <v>0</v>
      </c>
      <c r="N400" s="14">
        <f t="array" ref="N400">SUMPRODUCT(--(Volunteer=$D400),--(Volunteer&lt;&gt;""),--(Arsenic_ppb&lt;&gt;""))</f>
        <v>10</v>
      </c>
      <c r="O400" s="14">
        <f t="shared" si="13"/>
        <v>2</v>
      </c>
      <c r="P400" s="36">
        <f t="array" ref="P400">IF(N400=0,"",SUM(IF(Volunteer=$D400,Arsenic_ppb))/N400)</f>
        <v>1.8</v>
      </c>
      <c r="Q400" s="36">
        <f t="array" ref="Q400">IF(P400="","",MAX((--(Commune=$C400))*IF(Vol_mean="",0,Vol_mean)))</f>
        <v>1.8</v>
      </c>
      <c r="R400" s="36">
        <f t="array" ref="R400">SUMPRODUCT(--(District=$B400),Commune_max,(--(Commune_tag)))/SUMPRODUCT((--(District=$B400)),Commune_tag)</f>
        <v>1.5999999999999999</v>
      </c>
    </row>
    <row r="401" spans="1:18" x14ac:dyDescent="0.55000000000000004">
      <c r="A401" s="43">
        <v>400</v>
      </c>
      <c r="B401" s="43" t="s">
        <v>27</v>
      </c>
      <c r="C401" s="43" t="s">
        <v>31</v>
      </c>
      <c r="D401" s="43" t="s">
        <v>542</v>
      </c>
      <c r="E401" s="43" t="s">
        <v>547</v>
      </c>
      <c r="F401" s="41">
        <v>2</v>
      </c>
      <c r="G401" s="2">
        <f>IF(AND(COUNTA($B401:$F401=5),COUNTIF(B$2:B401,B401)=1),1,0)</f>
        <v>0</v>
      </c>
      <c r="H401" s="2">
        <f>IF(AND(COUNTA($B401:$F401=5),COUNTIF(C$2:C401,C401)=1),1,0)</f>
        <v>0</v>
      </c>
      <c r="I401" s="2">
        <f>IF(AND(COUNTA($B401:$F401=5),COUNTIF(D$2:D401,D401)=1),1,0)</f>
        <v>0</v>
      </c>
      <c r="J401" s="2">
        <f>IF(AND(COUNTA($B401:$F401=5),COUNTIF(E$2:E401,E401)=1),1,0)</f>
        <v>1</v>
      </c>
      <c r="K401" s="2">
        <f>IF(AND(COUNTA($B401:$F401=5),COUNTIF(F$2:F401,F401)=1),1,0)</f>
        <v>0</v>
      </c>
      <c r="L401" s="45" t="str">
        <f t="shared" si="12"/>
        <v>V0055_2</v>
      </c>
      <c r="M401" s="2">
        <f>IF(AND(COUNTA($B401:$F401)=5,COUNTIF(L$2:L401,L401)=1),1,0)</f>
        <v>0</v>
      </c>
      <c r="N401" s="14">
        <f t="array" ref="N401">SUMPRODUCT(--(Volunteer=$D401),--(Volunteer&lt;&gt;""),--(Arsenic_ppb&lt;&gt;""))</f>
        <v>10</v>
      </c>
      <c r="O401" s="14">
        <f t="shared" si="13"/>
        <v>2</v>
      </c>
      <c r="P401" s="36">
        <f t="array" ref="P401">IF(N401=0,"",SUM(IF(Volunteer=$D401,Arsenic_ppb))/N401)</f>
        <v>1.8</v>
      </c>
      <c r="Q401" s="36">
        <f t="array" ref="Q401">IF(P401="","",MAX((--(Commune=$C401))*IF(Vol_mean="",0,Vol_mean)))</f>
        <v>1.8</v>
      </c>
      <c r="R401" s="36">
        <f t="array" ref="R401">SUMPRODUCT(--(District=$B401),Commune_max,(--(Commune_tag)))/SUMPRODUCT((--(District=$B401)),Commune_tag)</f>
        <v>1.5999999999999999</v>
      </c>
    </row>
    <row r="402" spans="1:18" x14ac:dyDescent="0.55000000000000004">
      <c r="A402" s="43">
        <v>401</v>
      </c>
      <c r="B402" s="43" t="s">
        <v>27</v>
      </c>
      <c r="C402" s="43" t="s">
        <v>31</v>
      </c>
      <c r="D402" s="43" t="s">
        <v>542</v>
      </c>
      <c r="E402" s="43" t="s">
        <v>548</v>
      </c>
      <c r="F402" s="41">
        <v>2</v>
      </c>
      <c r="G402" s="2">
        <f>IF(AND(COUNTA($B402:$F402=5),COUNTIF(B$2:B402,B402)=1),1,0)</f>
        <v>0</v>
      </c>
      <c r="H402" s="2">
        <f>IF(AND(COUNTA($B402:$F402=5),COUNTIF(C$2:C402,C402)=1),1,0)</f>
        <v>0</v>
      </c>
      <c r="I402" s="2">
        <f>IF(AND(COUNTA($B402:$F402=5),COUNTIF(D$2:D402,D402)=1),1,0)</f>
        <v>0</v>
      </c>
      <c r="J402" s="2">
        <f>IF(AND(COUNTA($B402:$F402=5),COUNTIF(E$2:E402,E402)=1),1,0)</f>
        <v>1</v>
      </c>
      <c r="K402" s="2">
        <f>IF(AND(COUNTA($B402:$F402=5),COUNTIF(F$2:F402,F402)=1),1,0)</f>
        <v>0</v>
      </c>
      <c r="L402" s="45" t="str">
        <f t="shared" si="12"/>
        <v>V0055_2</v>
      </c>
      <c r="M402" s="2">
        <f>IF(AND(COUNTA($B402:$F402)=5,COUNTIF(L$2:L402,L402)=1),1,0)</f>
        <v>0</v>
      </c>
      <c r="N402" s="14">
        <f t="array" ref="N402">SUMPRODUCT(--(Volunteer=$D402),--(Volunteer&lt;&gt;""),--(Arsenic_ppb&lt;&gt;""))</f>
        <v>10</v>
      </c>
      <c r="O402" s="14">
        <f t="shared" si="13"/>
        <v>2</v>
      </c>
      <c r="P402" s="36">
        <f t="array" ref="P402">IF(N402=0,"",SUM(IF(Volunteer=$D402,Arsenic_ppb))/N402)</f>
        <v>1.8</v>
      </c>
      <c r="Q402" s="36">
        <f t="array" ref="Q402">IF(P402="","",MAX((--(Commune=$C402))*IF(Vol_mean="",0,Vol_mean)))</f>
        <v>1.8</v>
      </c>
      <c r="R402" s="36">
        <f t="array" ref="R402">SUMPRODUCT(--(District=$B402),Commune_max,(--(Commune_tag)))/SUMPRODUCT((--(District=$B402)),Commune_tag)</f>
        <v>1.5999999999999999</v>
      </c>
    </row>
    <row r="403" spans="1:18" x14ac:dyDescent="0.55000000000000004">
      <c r="A403" s="43">
        <v>402</v>
      </c>
      <c r="B403" s="43" t="s">
        <v>27</v>
      </c>
      <c r="C403" s="43" t="s">
        <v>31</v>
      </c>
      <c r="D403" s="43" t="s">
        <v>542</v>
      </c>
      <c r="E403" s="43" t="s">
        <v>549</v>
      </c>
      <c r="F403" s="41">
        <v>2</v>
      </c>
      <c r="G403" s="2">
        <f>IF(AND(COUNTA($B403:$F403=5),COUNTIF(B$2:B403,B403)=1),1,0)</f>
        <v>0</v>
      </c>
      <c r="H403" s="2">
        <f>IF(AND(COUNTA($B403:$F403=5),COUNTIF(C$2:C403,C403)=1),1,0)</f>
        <v>0</v>
      </c>
      <c r="I403" s="2">
        <f>IF(AND(COUNTA($B403:$F403=5),COUNTIF(D$2:D403,D403)=1),1,0)</f>
        <v>0</v>
      </c>
      <c r="J403" s="2">
        <f>IF(AND(COUNTA($B403:$F403=5),COUNTIF(E$2:E403,E403)=1),1,0)</f>
        <v>1</v>
      </c>
      <c r="K403" s="2">
        <f>IF(AND(COUNTA($B403:$F403=5),COUNTIF(F$2:F403,F403)=1),1,0)</f>
        <v>0</v>
      </c>
      <c r="L403" s="45" t="str">
        <f t="shared" si="12"/>
        <v>V0055_2</v>
      </c>
      <c r="M403" s="2">
        <f>IF(AND(COUNTA($B403:$F403)=5,COUNTIF(L$2:L403,L403)=1),1,0)</f>
        <v>0</v>
      </c>
      <c r="N403" s="14">
        <f t="array" ref="N403">SUMPRODUCT(--(Volunteer=$D403),--(Volunteer&lt;&gt;""),--(Arsenic_ppb&lt;&gt;""))</f>
        <v>10</v>
      </c>
      <c r="O403" s="14">
        <f t="shared" si="13"/>
        <v>2</v>
      </c>
      <c r="P403" s="36">
        <f t="array" ref="P403">IF(N403=0,"",SUM(IF(Volunteer=$D403,Arsenic_ppb))/N403)</f>
        <v>1.8</v>
      </c>
      <c r="Q403" s="36">
        <f t="array" ref="Q403">IF(P403="","",MAX((--(Commune=$C403))*IF(Vol_mean="",0,Vol_mean)))</f>
        <v>1.8</v>
      </c>
      <c r="R403" s="36">
        <f t="array" ref="R403">SUMPRODUCT(--(District=$B403),Commune_max,(--(Commune_tag)))/SUMPRODUCT((--(District=$B403)),Commune_tag)</f>
        <v>1.5999999999999999</v>
      </c>
    </row>
    <row r="404" spans="1:18" x14ac:dyDescent="0.55000000000000004">
      <c r="A404" s="43">
        <v>403</v>
      </c>
      <c r="B404" s="43" t="s">
        <v>27</v>
      </c>
      <c r="C404" s="43" t="s">
        <v>31</v>
      </c>
      <c r="D404" s="43" t="s">
        <v>542</v>
      </c>
      <c r="E404" s="43" t="s">
        <v>550</v>
      </c>
      <c r="F404" s="41">
        <v>2</v>
      </c>
      <c r="G404" s="2">
        <f>IF(AND(COUNTA($B404:$F404=5),COUNTIF(B$2:B404,B404)=1),1,0)</f>
        <v>0</v>
      </c>
      <c r="H404" s="2">
        <f>IF(AND(COUNTA($B404:$F404=5),COUNTIF(C$2:C404,C404)=1),1,0)</f>
        <v>0</v>
      </c>
      <c r="I404" s="2">
        <f>IF(AND(COUNTA($B404:$F404=5),COUNTIF(D$2:D404,D404)=1),1,0)</f>
        <v>0</v>
      </c>
      <c r="J404" s="2">
        <f>IF(AND(COUNTA($B404:$F404=5),COUNTIF(E$2:E404,E404)=1),1,0)</f>
        <v>1</v>
      </c>
      <c r="K404" s="2">
        <f>IF(AND(COUNTA($B404:$F404=5),COUNTIF(F$2:F404,F404)=1),1,0)</f>
        <v>0</v>
      </c>
      <c r="L404" s="45" t="str">
        <f t="shared" si="12"/>
        <v>V0055_2</v>
      </c>
      <c r="M404" s="2">
        <f>IF(AND(COUNTA($B404:$F404)=5,COUNTIF(L$2:L404,L404)=1),1,0)</f>
        <v>0</v>
      </c>
      <c r="N404" s="14">
        <f t="array" ref="N404">SUMPRODUCT(--(Volunteer=$D404),--(Volunteer&lt;&gt;""),--(Arsenic_ppb&lt;&gt;""))</f>
        <v>10</v>
      </c>
      <c r="O404" s="14">
        <f t="shared" si="13"/>
        <v>2</v>
      </c>
      <c r="P404" s="36">
        <f t="array" ref="P404">IF(N404=0,"",SUM(IF(Volunteer=$D404,Arsenic_ppb))/N404)</f>
        <v>1.8</v>
      </c>
      <c r="Q404" s="36">
        <f t="array" ref="Q404">IF(P404="","",MAX((--(Commune=$C404))*IF(Vol_mean="",0,Vol_mean)))</f>
        <v>1.8</v>
      </c>
      <c r="R404" s="36">
        <f t="array" ref="R404">SUMPRODUCT(--(District=$B404),Commune_max,(--(Commune_tag)))/SUMPRODUCT((--(District=$B404)),Commune_tag)</f>
        <v>1.5999999999999999</v>
      </c>
    </row>
    <row r="405" spans="1:18" x14ac:dyDescent="0.55000000000000004">
      <c r="A405" s="43">
        <v>404</v>
      </c>
      <c r="B405" s="43" t="s">
        <v>27</v>
      </c>
      <c r="C405" s="43" t="s">
        <v>31</v>
      </c>
      <c r="D405" s="43" t="s">
        <v>542</v>
      </c>
      <c r="E405" s="43" t="s">
        <v>551</v>
      </c>
      <c r="F405" s="41">
        <v>1</v>
      </c>
      <c r="G405" s="2">
        <f>IF(AND(COUNTA($B405:$F405=5),COUNTIF(B$2:B405,B405)=1),1,0)</f>
        <v>0</v>
      </c>
      <c r="H405" s="2">
        <f>IF(AND(COUNTA($B405:$F405=5),COUNTIF(C$2:C405,C405)=1),1,0)</f>
        <v>0</v>
      </c>
      <c r="I405" s="2">
        <f>IF(AND(COUNTA($B405:$F405=5),COUNTIF(D$2:D405,D405)=1),1,0)</f>
        <v>0</v>
      </c>
      <c r="J405" s="2">
        <f>IF(AND(COUNTA($B405:$F405=5),COUNTIF(E$2:E405,E405)=1),1,0)</f>
        <v>1</v>
      </c>
      <c r="K405" s="2">
        <f>IF(AND(COUNTA($B405:$F405=5),COUNTIF(F$2:F405,F405)=1),1,0)</f>
        <v>0</v>
      </c>
      <c r="L405" s="45" t="str">
        <f t="shared" si="12"/>
        <v>V0055_1</v>
      </c>
      <c r="M405" s="2">
        <f>IF(AND(COUNTA($B405:$F405)=5,COUNTIF(L$2:L405,L405)=1),1,0)</f>
        <v>0</v>
      </c>
      <c r="N405" s="14">
        <f t="array" ref="N405">SUMPRODUCT(--(Volunteer=$D405),--(Volunteer&lt;&gt;""),--(Arsenic_ppb&lt;&gt;""))</f>
        <v>10</v>
      </c>
      <c r="O405" s="14">
        <f t="shared" si="13"/>
        <v>2</v>
      </c>
      <c r="P405" s="36">
        <f t="array" ref="P405">IF(N405=0,"",SUM(IF(Volunteer=$D405,Arsenic_ppb))/N405)</f>
        <v>1.8</v>
      </c>
      <c r="Q405" s="36">
        <f t="array" ref="Q405">IF(P405="","",MAX((--(Commune=$C405))*IF(Vol_mean="",0,Vol_mean)))</f>
        <v>1.8</v>
      </c>
      <c r="R405" s="36">
        <f t="array" ref="R405">SUMPRODUCT(--(District=$B405),Commune_max,(--(Commune_tag)))/SUMPRODUCT((--(District=$B405)),Commune_tag)</f>
        <v>1.5999999999999999</v>
      </c>
    </row>
    <row r="406" spans="1:18" x14ac:dyDescent="0.55000000000000004">
      <c r="A406" s="43">
        <v>405</v>
      </c>
      <c r="B406" s="43" t="s">
        <v>27</v>
      </c>
      <c r="C406" s="43" t="s">
        <v>31</v>
      </c>
      <c r="D406" s="43" t="s">
        <v>542</v>
      </c>
      <c r="E406" s="43" t="s">
        <v>552</v>
      </c>
      <c r="F406" s="41">
        <v>2</v>
      </c>
      <c r="G406" s="2">
        <f>IF(AND(COUNTA($B406:$F406=5),COUNTIF(B$2:B406,B406)=1),1,0)</f>
        <v>0</v>
      </c>
      <c r="H406" s="2">
        <f>IF(AND(COUNTA($B406:$F406=5),COUNTIF(C$2:C406,C406)=1),1,0)</f>
        <v>0</v>
      </c>
      <c r="I406" s="2">
        <f>IF(AND(COUNTA($B406:$F406=5),COUNTIF(D$2:D406,D406)=1),1,0)</f>
        <v>0</v>
      </c>
      <c r="J406" s="2">
        <f>IF(AND(COUNTA($B406:$F406=5),COUNTIF(E$2:E406,E406)=1),1,0)</f>
        <v>1</v>
      </c>
      <c r="K406" s="2">
        <f>IF(AND(COUNTA($B406:$F406=5),COUNTIF(F$2:F406,F406)=1),1,0)</f>
        <v>0</v>
      </c>
      <c r="L406" s="45" t="str">
        <f t="shared" si="12"/>
        <v>V0055_2</v>
      </c>
      <c r="M406" s="2">
        <f>IF(AND(COUNTA($B406:$F406)=5,COUNTIF(L$2:L406,L406)=1),1,0)</f>
        <v>0</v>
      </c>
      <c r="N406" s="14">
        <f t="array" ref="N406">SUMPRODUCT(--(Volunteer=$D406),--(Volunteer&lt;&gt;""),--(Arsenic_ppb&lt;&gt;""))</f>
        <v>10</v>
      </c>
      <c r="O406" s="14">
        <f t="shared" si="13"/>
        <v>2</v>
      </c>
      <c r="P406" s="36">
        <f t="array" ref="P406">IF(N406=0,"",SUM(IF(Volunteer=$D406,Arsenic_ppb))/N406)</f>
        <v>1.8</v>
      </c>
      <c r="Q406" s="36">
        <f t="array" ref="Q406">IF(P406="","",MAX((--(Commune=$C406))*IF(Vol_mean="",0,Vol_mean)))</f>
        <v>1.8</v>
      </c>
      <c r="R406" s="36">
        <f t="array" ref="R406">SUMPRODUCT(--(District=$B406),Commune_max,(--(Commune_tag)))/SUMPRODUCT((--(District=$B406)),Commune_tag)</f>
        <v>1.5999999999999999</v>
      </c>
    </row>
    <row r="407" spans="1:18" x14ac:dyDescent="0.55000000000000004">
      <c r="A407" s="43">
        <v>406</v>
      </c>
      <c r="B407" s="43" t="s">
        <v>27</v>
      </c>
      <c r="C407" s="43" t="s">
        <v>183</v>
      </c>
      <c r="D407" s="43" t="s">
        <v>553</v>
      </c>
      <c r="E407" s="43" t="s">
        <v>554</v>
      </c>
      <c r="F407" s="41">
        <v>1</v>
      </c>
      <c r="G407" s="2">
        <f>IF(AND(COUNTA($B407:$F407=5),COUNTIF(B$2:B407,B407)=1),1,0)</f>
        <v>0</v>
      </c>
      <c r="H407" s="2">
        <f>IF(AND(COUNTA($B407:$F407=5),COUNTIF(C$2:C407,C407)=1),1,0)</f>
        <v>1</v>
      </c>
      <c r="I407" s="2">
        <f>IF(AND(COUNTA($B407:$F407=5),COUNTIF(D$2:D407,D407)=1),1,0)</f>
        <v>1</v>
      </c>
      <c r="J407" s="2">
        <f>IF(AND(COUNTA($B407:$F407=5),COUNTIF(E$2:E407,E407)=1),1,0)</f>
        <v>1</v>
      </c>
      <c r="K407" s="2">
        <f>IF(AND(COUNTA($B407:$F407=5),COUNTIF(F$2:F407,F407)=1),1,0)</f>
        <v>0</v>
      </c>
      <c r="L407" s="45" t="str">
        <f t="shared" si="12"/>
        <v>V0056_1</v>
      </c>
      <c r="M407" s="2">
        <f>IF(AND(COUNTA($B407:$F407)=5,COUNTIF(L$2:L407,L407)=1),1,0)</f>
        <v>1</v>
      </c>
      <c r="N407" s="14">
        <f t="array" ref="N407">SUMPRODUCT(--(Volunteer=$D407),--(Volunteer&lt;&gt;""),--(Arsenic_ppb&lt;&gt;""))</f>
        <v>5</v>
      </c>
      <c r="O407" s="14">
        <f t="shared" si="13"/>
        <v>1</v>
      </c>
      <c r="P407" s="36">
        <f t="array" ref="P407">IF(N407=0,"",SUM(IF(Volunteer=$D407,Arsenic_ppb))/N407)</f>
        <v>1</v>
      </c>
      <c r="Q407" s="36">
        <f t="array" ref="Q407">IF(P407="","",MAX((--(Commune=$C407))*IF(Vol_mean="",0,Vol_mean)))</f>
        <v>1</v>
      </c>
      <c r="R407" s="36">
        <f t="array" ref="R407">SUMPRODUCT(--(District=$B407),Commune_max,(--(Commune_tag)))/SUMPRODUCT((--(District=$B407)),Commune_tag)</f>
        <v>1.5999999999999999</v>
      </c>
    </row>
    <row r="408" spans="1:18" x14ac:dyDescent="0.55000000000000004">
      <c r="A408" s="43">
        <v>407</v>
      </c>
      <c r="B408" s="43" t="s">
        <v>27</v>
      </c>
      <c r="C408" s="43" t="s">
        <v>183</v>
      </c>
      <c r="D408" s="43" t="s">
        <v>553</v>
      </c>
      <c r="E408" s="43" t="s">
        <v>555</v>
      </c>
      <c r="F408" s="41">
        <v>1</v>
      </c>
      <c r="G408" s="2">
        <f>IF(AND(COUNTA($B408:$F408=5),COUNTIF(B$2:B408,B408)=1),1,0)</f>
        <v>0</v>
      </c>
      <c r="H408" s="2">
        <f>IF(AND(COUNTA($B408:$F408=5),COUNTIF(C$2:C408,C408)=1),1,0)</f>
        <v>0</v>
      </c>
      <c r="I408" s="2">
        <f>IF(AND(COUNTA($B408:$F408=5),COUNTIF(D$2:D408,D408)=1),1,0)</f>
        <v>0</v>
      </c>
      <c r="J408" s="2">
        <f>IF(AND(COUNTA($B408:$F408=5),COUNTIF(E$2:E408,E408)=1),1,0)</f>
        <v>1</v>
      </c>
      <c r="K408" s="2">
        <f>IF(AND(COUNTA($B408:$F408=5),COUNTIF(F$2:F408,F408)=1),1,0)</f>
        <v>0</v>
      </c>
      <c r="L408" s="45" t="str">
        <f t="shared" si="12"/>
        <v>V0056_1</v>
      </c>
      <c r="M408" s="2">
        <f>IF(AND(COUNTA($B408:$F408)=5,COUNTIF(L$2:L408,L408)=1),1,0)</f>
        <v>0</v>
      </c>
      <c r="N408" s="14">
        <f t="array" ref="N408">SUMPRODUCT(--(Volunteer=$D408),--(Volunteer&lt;&gt;""),--(Arsenic_ppb&lt;&gt;""))</f>
        <v>5</v>
      </c>
      <c r="O408" s="14">
        <f t="shared" si="13"/>
        <v>1</v>
      </c>
      <c r="P408" s="36">
        <f t="array" ref="P408">IF(N408=0,"",SUM(IF(Volunteer=$D408,Arsenic_ppb))/N408)</f>
        <v>1</v>
      </c>
      <c r="Q408" s="36">
        <f t="array" ref="Q408">IF(P408="","",MAX((--(Commune=$C408))*IF(Vol_mean="",0,Vol_mean)))</f>
        <v>1</v>
      </c>
      <c r="R408" s="36">
        <f t="array" ref="R408">SUMPRODUCT(--(District=$B408),Commune_max,(--(Commune_tag)))/SUMPRODUCT((--(District=$B408)),Commune_tag)</f>
        <v>1.5999999999999999</v>
      </c>
    </row>
    <row r="409" spans="1:18" x14ac:dyDescent="0.55000000000000004">
      <c r="A409" s="43">
        <v>408</v>
      </c>
      <c r="B409" s="43" t="s">
        <v>27</v>
      </c>
      <c r="C409" s="43" t="s">
        <v>183</v>
      </c>
      <c r="D409" s="43" t="s">
        <v>553</v>
      </c>
      <c r="E409" s="43" t="s">
        <v>556</v>
      </c>
      <c r="F409" s="41">
        <v>1</v>
      </c>
      <c r="G409" s="2">
        <f>IF(AND(COUNTA($B409:$F409=5),COUNTIF(B$2:B409,B409)=1),1,0)</f>
        <v>0</v>
      </c>
      <c r="H409" s="2">
        <f>IF(AND(COUNTA($B409:$F409=5),COUNTIF(C$2:C409,C409)=1),1,0)</f>
        <v>0</v>
      </c>
      <c r="I409" s="2">
        <f>IF(AND(COUNTA($B409:$F409=5),COUNTIF(D$2:D409,D409)=1),1,0)</f>
        <v>0</v>
      </c>
      <c r="J409" s="2">
        <f>IF(AND(COUNTA($B409:$F409=5),COUNTIF(E$2:E409,E409)=1),1,0)</f>
        <v>1</v>
      </c>
      <c r="K409" s="2">
        <f>IF(AND(COUNTA($B409:$F409=5),COUNTIF(F$2:F409,F409)=1),1,0)</f>
        <v>0</v>
      </c>
      <c r="L409" s="45" t="str">
        <f t="shared" si="12"/>
        <v>V0056_1</v>
      </c>
      <c r="M409" s="2">
        <f>IF(AND(COUNTA($B409:$F409)=5,COUNTIF(L$2:L409,L409)=1),1,0)</f>
        <v>0</v>
      </c>
      <c r="N409" s="14">
        <f t="array" ref="N409">SUMPRODUCT(--(Volunteer=$D409),--(Volunteer&lt;&gt;""),--(Arsenic_ppb&lt;&gt;""))</f>
        <v>5</v>
      </c>
      <c r="O409" s="14">
        <f t="shared" si="13"/>
        <v>1</v>
      </c>
      <c r="P409" s="36">
        <f t="array" ref="P409">IF(N409=0,"",SUM(IF(Volunteer=$D409,Arsenic_ppb))/N409)</f>
        <v>1</v>
      </c>
      <c r="Q409" s="36">
        <f t="array" ref="Q409">IF(P409="","",MAX((--(Commune=$C409))*IF(Vol_mean="",0,Vol_mean)))</f>
        <v>1</v>
      </c>
      <c r="R409" s="36">
        <f t="array" ref="R409">SUMPRODUCT(--(District=$B409),Commune_max,(--(Commune_tag)))/SUMPRODUCT((--(District=$B409)),Commune_tag)</f>
        <v>1.5999999999999999</v>
      </c>
    </row>
    <row r="410" spans="1:18" x14ac:dyDescent="0.55000000000000004">
      <c r="A410" s="43">
        <v>409</v>
      </c>
      <c r="B410" s="43" t="s">
        <v>27</v>
      </c>
      <c r="C410" s="43" t="s">
        <v>183</v>
      </c>
      <c r="D410" s="43" t="s">
        <v>553</v>
      </c>
      <c r="E410" s="43" t="s">
        <v>557</v>
      </c>
      <c r="F410" s="41">
        <v>1</v>
      </c>
      <c r="G410" s="2">
        <f>IF(AND(COUNTA($B410:$F410=5),COUNTIF(B$2:B410,B410)=1),1,0)</f>
        <v>0</v>
      </c>
      <c r="H410" s="2">
        <f>IF(AND(COUNTA($B410:$F410=5),COUNTIF(C$2:C410,C410)=1),1,0)</f>
        <v>0</v>
      </c>
      <c r="I410" s="2">
        <f>IF(AND(COUNTA($B410:$F410=5),COUNTIF(D$2:D410,D410)=1),1,0)</f>
        <v>0</v>
      </c>
      <c r="J410" s="2">
        <f>IF(AND(COUNTA($B410:$F410=5),COUNTIF(E$2:E410,E410)=1),1,0)</f>
        <v>1</v>
      </c>
      <c r="K410" s="2">
        <f>IF(AND(COUNTA($B410:$F410=5),COUNTIF(F$2:F410,F410)=1),1,0)</f>
        <v>0</v>
      </c>
      <c r="L410" s="45" t="str">
        <f t="shared" si="12"/>
        <v>V0056_1</v>
      </c>
      <c r="M410" s="2">
        <f>IF(AND(COUNTA($B410:$F410)=5,COUNTIF(L$2:L410,L410)=1),1,0)</f>
        <v>0</v>
      </c>
      <c r="N410" s="14">
        <f t="array" ref="N410">SUMPRODUCT(--(Volunteer=$D410),--(Volunteer&lt;&gt;""),--(Arsenic_ppb&lt;&gt;""))</f>
        <v>5</v>
      </c>
      <c r="O410" s="14">
        <f t="shared" si="13"/>
        <v>1</v>
      </c>
      <c r="P410" s="36">
        <f t="array" ref="P410">IF(N410=0,"",SUM(IF(Volunteer=$D410,Arsenic_ppb))/N410)</f>
        <v>1</v>
      </c>
      <c r="Q410" s="36">
        <f t="array" ref="Q410">IF(P410="","",MAX((--(Commune=$C410))*IF(Vol_mean="",0,Vol_mean)))</f>
        <v>1</v>
      </c>
      <c r="R410" s="36">
        <f t="array" ref="R410">SUMPRODUCT(--(District=$B410),Commune_max,(--(Commune_tag)))/SUMPRODUCT((--(District=$B410)),Commune_tag)</f>
        <v>1.5999999999999999</v>
      </c>
    </row>
    <row r="411" spans="1:18" x14ac:dyDescent="0.55000000000000004">
      <c r="A411" s="43">
        <v>410</v>
      </c>
      <c r="B411" s="43" t="s">
        <v>27</v>
      </c>
      <c r="C411" s="43" t="s">
        <v>183</v>
      </c>
      <c r="D411" s="43" t="s">
        <v>553</v>
      </c>
      <c r="E411" s="43" t="s">
        <v>558</v>
      </c>
      <c r="F411" s="41">
        <v>1</v>
      </c>
      <c r="G411" s="2">
        <f>IF(AND(COUNTA($B411:$F411=5),COUNTIF(B$2:B411,B411)=1),1,0)</f>
        <v>0</v>
      </c>
      <c r="H411" s="2">
        <f>IF(AND(COUNTA($B411:$F411=5),COUNTIF(C$2:C411,C411)=1),1,0)</f>
        <v>0</v>
      </c>
      <c r="I411" s="2">
        <f>IF(AND(COUNTA($B411:$F411=5),COUNTIF(D$2:D411,D411)=1),1,0)</f>
        <v>0</v>
      </c>
      <c r="J411" s="2">
        <f>IF(AND(COUNTA($B411:$F411=5),COUNTIF(E$2:E411,E411)=1),1,0)</f>
        <v>1</v>
      </c>
      <c r="K411" s="2">
        <f>IF(AND(COUNTA($B411:$F411=5),COUNTIF(F$2:F411,F411)=1),1,0)</f>
        <v>0</v>
      </c>
      <c r="L411" s="45" t="str">
        <f t="shared" si="12"/>
        <v>V0056_1</v>
      </c>
      <c r="M411" s="2">
        <f>IF(AND(COUNTA($B411:$F411)=5,COUNTIF(L$2:L411,L411)=1),1,0)</f>
        <v>0</v>
      </c>
      <c r="N411" s="14">
        <f t="array" ref="N411">SUMPRODUCT(--(Volunteer=$D411),--(Volunteer&lt;&gt;""),--(Arsenic_ppb&lt;&gt;""))</f>
        <v>5</v>
      </c>
      <c r="O411" s="14">
        <f t="shared" si="13"/>
        <v>1</v>
      </c>
      <c r="P411" s="36">
        <f t="array" ref="P411">IF(N411=0,"",SUM(IF(Volunteer=$D411,Arsenic_ppb))/N411)</f>
        <v>1</v>
      </c>
      <c r="Q411" s="36">
        <f t="array" ref="Q411">IF(P411="","",MAX((--(Commune=$C411))*IF(Vol_mean="",0,Vol_mean)))</f>
        <v>1</v>
      </c>
      <c r="R411" s="36">
        <f t="array" ref="R411">SUMPRODUCT(--(District=$B411),Commune_max,(--(Commune_tag)))/SUMPRODUCT((--(District=$B411)),Commune_tag)</f>
        <v>1.5999999999999999</v>
      </c>
    </row>
    <row r="412" spans="1:18" x14ac:dyDescent="0.55000000000000004">
      <c r="A412" s="43">
        <v>411</v>
      </c>
      <c r="B412" s="43" t="s">
        <v>27</v>
      </c>
      <c r="C412" s="43" t="s">
        <v>183</v>
      </c>
      <c r="D412" s="43" t="s">
        <v>559</v>
      </c>
      <c r="E412" s="43" t="s">
        <v>560</v>
      </c>
      <c r="F412" s="41">
        <v>0</v>
      </c>
      <c r="G412" s="2">
        <f>IF(AND(COUNTA($B412:$F412=5),COUNTIF(B$2:B412,B412)=1),1,0)</f>
        <v>0</v>
      </c>
      <c r="H412" s="2">
        <f>IF(AND(COUNTA($B412:$F412=5),COUNTIF(C$2:C412,C412)=1),1,0)</f>
        <v>0</v>
      </c>
      <c r="I412" s="2">
        <f>IF(AND(COUNTA($B412:$F412=5),COUNTIF(D$2:D412,D412)=1),1,0)</f>
        <v>1</v>
      </c>
      <c r="J412" s="2">
        <f>IF(AND(COUNTA($B412:$F412=5),COUNTIF(E$2:E412,E412)=1),1,0)</f>
        <v>1</v>
      </c>
      <c r="K412" s="2">
        <f>IF(AND(COUNTA($B412:$F412=5),COUNTIF(F$2:F412,F412)=1),1,0)</f>
        <v>0</v>
      </c>
      <c r="L412" s="45" t="str">
        <f t="shared" si="12"/>
        <v>V0057_0</v>
      </c>
      <c r="M412" s="2">
        <f>IF(AND(COUNTA($B412:$F412)=5,COUNTIF(L$2:L412,L412)=1),1,0)</f>
        <v>1</v>
      </c>
      <c r="N412" s="14">
        <f t="array" ref="N412">SUMPRODUCT(--(Volunteer=$D412),--(Volunteer&lt;&gt;""),--(Arsenic_ppb&lt;&gt;""))</f>
        <v>6</v>
      </c>
      <c r="O412" s="14">
        <f t="shared" si="13"/>
        <v>1</v>
      </c>
      <c r="P412" s="36">
        <f t="array" ref="P412">IF(N412=0,"",SUM(IF(Volunteer=$D412,Arsenic_ppb))/N412)</f>
        <v>0</v>
      </c>
      <c r="Q412" s="36">
        <f t="array" ref="Q412">IF(P412="","",MAX((--(Commune=$C412))*IF(Vol_mean="",0,Vol_mean)))</f>
        <v>1</v>
      </c>
      <c r="R412" s="36">
        <f t="array" ref="R412">SUMPRODUCT(--(District=$B412),Commune_max,(--(Commune_tag)))/SUMPRODUCT((--(District=$B412)),Commune_tag)</f>
        <v>1.5999999999999999</v>
      </c>
    </row>
    <row r="413" spans="1:18" x14ac:dyDescent="0.55000000000000004">
      <c r="A413" s="43">
        <v>412</v>
      </c>
      <c r="B413" s="43" t="s">
        <v>27</v>
      </c>
      <c r="C413" s="43" t="s">
        <v>183</v>
      </c>
      <c r="D413" s="43" t="s">
        <v>559</v>
      </c>
      <c r="E413" s="43" t="s">
        <v>561</v>
      </c>
      <c r="F413" s="41">
        <v>0</v>
      </c>
      <c r="G413" s="2">
        <f>IF(AND(COUNTA($B413:$F413=5),COUNTIF(B$2:B413,B413)=1),1,0)</f>
        <v>0</v>
      </c>
      <c r="H413" s="2">
        <f>IF(AND(COUNTA($B413:$F413=5),COUNTIF(C$2:C413,C413)=1),1,0)</f>
        <v>0</v>
      </c>
      <c r="I413" s="2">
        <f>IF(AND(COUNTA($B413:$F413=5),COUNTIF(D$2:D413,D413)=1),1,0)</f>
        <v>0</v>
      </c>
      <c r="J413" s="2">
        <f>IF(AND(COUNTA($B413:$F413=5),COUNTIF(E$2:E413,E413)=1),1,0)</f>
        <v>1</v>
      </c>
      <c r="K413" s="2">
        <f>IF(AND(COUNTA($B413:$F413=5),COUNTIF(F$2:F413,F413)=1),1,0)</f>
        <v>0</v>
      </c>
      <c r="L413" s="45" t="str">
        <f t="shared" si="12"/>
        <v>V0057_0</v>
      </c>
      <c r="M413" s="2">
        <f>IF(AND(COUNTA($B413:$F413)=5,COUNTIF(L$2:L413,L413)=1),1,0)</f>
        <v>0</v>
      </c>
      <c r="N413" s="14">
        <f t="array" ref="N413">SUMPRODUCT(--(Volunteer=$D413),--(Volunteer&lt;&gt;""),--(Arsenic_ppb&lt;&gt;""))</f>
        <v>6</v>
      </c>
      <c r="O413" s="14">
        <f t="shared" si="13"/>
        <v>1</v>
      </c>
      <c r="P413" s="36">
        <f t="array" ref="P413">IF(N413=0,"",SUM(IF(Volunteer=$D413,Arsenic_ppb))/N413)</f>
        <v>0</v>
      </c>
      <c r="Q413" s="36">
        <f t="array" ref="Q413">IF(P413="","",MAX((--(Commune=$C413))*IF(Vol_mean="",0,Vol_mean)))</f>
        <v>1</v>
      </c>
      <c r="R413" s="36">
        <f t="array" ref="R413">SUMPRODUCT(--(District=$B413),Commune_max,(--(Commune_tag)))/SUMPRODUCT((--(District=$B413)),Commune_tag)</f>
        <v>1.5999999999999999</v>
      </c>
    </row>
    <row r="414" spans="1:18" x14ac:dyDescent="0.55000000000000004">
      <c r="A414" s="43">
        <v>413</v>
      </c>
      <c r="B414" s="43" t="s">
        <v>27</v>
      </c>
      <c r="C414" s="43" t="s">
        <v>183</v>
      </c>
      <c r="D414" s="43" t="s">
        <v>559</v>
      </c>
      <c r="E414" s="43" t="s">
        <v>562</v>
      </c>
      <c r="F414" s="41">
        <v>0</v>
      </c>
      <c r="G414" s="2">
        <f>IF(AND(COUNTA($B414:$F414=5),COUNTIF(B$2:B414,B414)=1),1,0)</f>
        <v>0</v>
      </c>
      <c r="H414" s="2">
        <f>IF(AND(COUNTA($B414:$F414=5),COUNTIF(C$2:C414,C414)=1),1,0)</f>
        <v>0</v>
      </c>
      <c r="I414" s="2">
        <f>IF(AND(COUNTA($B414:$F414=5),COUNTIF(D$2:D414,D414)=1),1,0)</f>
        <v>0</v>
      </c>
      <c r="J414" s="2">
        <f>IF(AND(COUNTA($B414:$F414=5),COUNTIF(E$2:E414,E414)=1),1,0)</f>
        <v>1</v>
      </c>
      <c r="K414" s="2">
        <f>IF(AND(COUNTA($B414:$F414=5),COUNTIF(F$2:F414,F414)=1),1,0)</f>
        <v>0</v>
      </c>
      <c r="L414" s="45" t="str">
        <f t="shared" si="12"/>
        <v>V0057_0</v>
      </c>
      <c r="M414" s="2">
        <f>IF(AND(COUNTA($B414:$F414)=5,COUNTIF(L$2:L414,L414)=1),1,0)</f>
        <v>0</v>
      </c>
      <c r="N414" s="14">
        <f t="array" ref="N414">SUMPRODUCT(--(Volunteer=$D414),--(Volunteer&lt;&gt;""),--(Arsenic_ppb&lt;&gt;""))</f>
        <v>6</v>
      </c>
      <c r="O414" s="14">
        <f t="shared" si="13"/>
        <v>1</v>
      </c>
      <c r="P414" s="36">
        <f t="array" ref="P414">IF(N414=0,"",SUM(IF(Volunteer=$D414,Arsenic_ppb))/N414)</f>
        <v>0</v>
      </c>
      <c r="Q414" s="36">
        <f t="array" ref="Q414">IF(P414="","",MAX((--(Commune=$C414))*IF(Vol_mean="",0,Vol_mean)))</f>
        <v>1</v>
      </c>
      <c r="R414" s="36">
        <f t="array" ref="R414">SUMPRODUCT(--(District=$B414),Commune_max,(--(Commune_tag)))/SUMPRODUCT((--(District=$B414)),Commune_tag)</f>
        <v>1.5999999999999999</v>
      </c>
    </row>
    <row r="415" spans="1:18" x14ac:dyDescent="0.55000000000000004">
      <c r="A415" s="43">
        <v>414</v>
      </c>
      <c r="B415" s="43" t="s">
        <v>27</v>
      </c>
      <c r="C415" s="43" t="s">
        <v>183</v>
      </c>
      <c r="D415" s="43" t="s">
        <v>559</v>
      </c>
      <c r="E415" s="43" t="s">
        <v>563</v>
      </c>
      <c r="F415" s="41">
        <v>0</v>
      </c>
      <c r="G415" s="2">
        <f>IF(AND(COUNTA($B415:$F415=5),COUNTIF(B$2:B415,B415)=1),1,0)</f>
        <v>0</v>
      </c>
      <c r="H415" s="2">
        <f>IF(AND(COUNTA($B415:$F415=5),COUNTIF(C$2:C415,C415)=1),1,0)</f>
        <v>0</v>
      </c>
      <c r="I415" s="2">
        <f>IF(AND(COUNTA($B415:$F415=5),COUNTIF(D$2:D415,D415)=1),1,0)</f>
        <v>0</v>
      </c>
      <c r="J415" s="2">
        <f>IF(AND(COUNTA($B415:$F415=5),COUNTIF(E$2:E415,E415)=1),1,0)</f>
        <v>1</v>
      </c>
      <c r="K415" s="2">
        <f>IF(AND(COUNTA($B415:$F415=5),COUNTIF(F$2:F415,F415)=1),1,0)</f>
        <v>0</v>
      </c>
      <c r="L415" s="45" t="str">
        <f t="shared" si="12"/>
        <v>V0057_0</v>
      </c>
      <c r="M415" s="2">
        <f>IF(AND(COUNTA($B415:$F415)=5,COUNTIF(L$2:L415,L415)=1),1,0)</f>
        <v>0</v>
      </c>
      <c r="N415" s="14">
        <f t="array" ref="N415">SUMPRODUCT(--(Volunteer=$D415),--(Volunteer&lt;&gt;""),--(Arsenic_ppb&lt;&gt;""))</f>
        <v>6</v>
      </c>
      <c r="O415" s="14">
        <f t="shared" si="13"/>
        <v>1</v>
      </c>
      <c r="P415" s="36">
        <f t="array" ref="P415">IF(N415=0,"",SUM(IF(Volunteer=$D415,Arsenic_ppb))/N415)</f>
        <v>0</v>
      </c>
      <c r="Q415" s="36">
        <f t="array" ref="Q415">IF(P415="","",MAX((--(Commune=$C415))*IF(Vol_mean="",0,Vol_mean)))</f>
        <v>1</v>
      </c>
      <c r="R415" s="36">
        <f t="array" ref="R415">SUMPRODUCT(--(District=$B415),Commune_max,(--(Commune_tag)))/SUMPRODUCT((--(District=$B415)),Commune_tag)</f>
        <v>1.5999999999999999</v>
      </c>
    </row>
    <row r="416" spans="1:18" x14ac:dyDescent="0.55000000000000004">
      <c r="A416" s="43">
        <v>415</v>
      </c>
      <c r="B416" s="43" t="s">
        <v>27</v>
      </c>
      <c r="C416" s="43" t="s">
        <v>183</v>
      </c>
      <c r="D416" s="43" t="s">
        <v>559</v>
      </c>
      <c r="E416" s="43" t="s">
        <v>564</v>
      </c>
      <c r="F416" s="41">
        <v>0</v>
      </c>
      <c r="G416" s="2">
        <f>IF(AND(COUNTA($B416:$F416=5),COUNTIF(B$2:B416,B416)=1),1,0)</f>
        <v>0</v>
      </c>
      <c r="H416" s="2">
        <f>IF(AND(COUNTA($B416:$F416=5),COUNTIF(C$2:C416,C416)=1),1,0)</f>
        <v>0</v>
      </c>
      <c r="I416" s="2">
        <f>IF(AND(COUNTA($B416:$F416=5),COUNTIF(D$2:D416,D416)=1),1,0)</f>
        <v>0</v>
      </c>
      <c r="J416" s="2">
        <f>IF(AND(COUNTA($B416:$F416=5),COUNTIF(E$2:E416,E416)=1),1,0)</f>
        <v>1</v>
      </c>
      <c r="K416" s="2">
        <f>IF(AND(COUNTA($B416:$F416=5),COUNTIF(F$2:F416,F416)=1),1,0)</f>
        <v>0</v>
      </c>
      <c r="L416" s="45" t="str">
        <f t="shared" si="12"/>
        <v>V0057_0</v>
      </c>
      <c r="M416" s="2">
        <f>IF(AND(COUNTA($B416:$F416)=5,COUNTIF(L$2:L416,L416)=1),1,0)</f>
        <v>0</v>
      </c>
      <c r="N416" s="14">
        <f t="array" ref="N416">SUMPRODUCT(--(Volunteer=$D416),--(Volunteer&lt;&gt;""),--(Arsenic_ppb&lt;&gt;""))</f>
        <v>6</v>
      </c>
      <c r="O416" s="14">
        <f t="shared" si="13"/>
        <v>1</v>
      </c>
      <c r="P416" s="36">
        <f t="array" ref="P416">IF(N416=0,"",SUM(IF(Volunteer=$D416,Arsenic_ppb))/N416)</f>
        <v>0</v>
      </c>
      <c r="Q416" s="36">
        <f t="array" ref="Q416">IF(P416="","",MAX((--(Commune=$C416))*IF(Vol_mean="",0,Vol_mean)))</f>
        <v>1</v>
      </c>
      <c r="R416" s="36">
        <f t="array" ref="R416">SUMPRODUCT(--(District=$B416),Commune_max,(--(Commune_tag)))/SUMPRODUCT((--(District=$B416)),Commune_tag)</f>
        <v>1.5999999999999999</v>
      </c>
    </row>
    <row r="417" spans="1:18" x14ac:dyDescent="0.55000000000000004">
      <c r="A417" s="43">
        <v>416</v>
      </c>
      <c r="B417" s="43" t="s">
        <v>27</v>
      </c>
      <c r="C417" s="43" t="s">
        <v>183</v>
      </c>
      <c r="D417" s="43" t="s">
        <v>559</v>
      </c>
      <c r="E417" s="43" t="s">
        <v>565</v>
      </c>
      <c r="F417" s="41">
        <v>0</v>
      </c>
      <c r="G417" s="2">
        <f>IF(AND(COUNTA($B417:$F417=5),COUNTIF(B$2:B417,B417)=1),1,0)</f>
        <v>0</v>
      </c>
      <c r="H417" s="2">
        <f>IF(AND(COUNTA($B417:$F417=5),COUNTIF(C$2:C417,C417)=1),1,0)</f>
        <v>0</v>
      </c>
      <c r="I417" s="2">
        <f>IF(AND(COUNTA($B417:$F417=5),COUNTIF(D$2:D417,D417)=1),1,0)</f>
        <v>0</v>
      </c>
      <c r="J417" s="2">
        <f>IF(AND(COUNTA($B417:$F417=5),COUNTIF(E$2:E417,E417)=1),1,0)</f>
        <v>1</v>
      </c>
      <c r="K417" s="2">
        <f>IF(AND(COUNTA($B417:$F417=5),COUNTIF(F$2:F417,F417)=1),1,0)</f>
        <v>0</v>
      </c>
      <c r="L417" s="45" t="str">
        <f t="shared" si="12"/>
        <v>V0057_0</v>
      </c>
      <c r="M417" s="2">
        <f>IF(AND(COUNTA($B417:$F417)=5,COUNTIF(L$2:L417,L417)=1),1,0)</f>
        <v>0</v>
      </c>
      <c r="N417" s="14">
        <f t="array" ref="N417">SUMPRODUCT(--(Volunteer=$D417),--(Volunteer&lt;&gt;""),--(Arsenic_ppb&lt;&gt;""))</f>
        <v>6</v>
      </c>
      <c r="O417" s="14">
        <f t="shared" si="13"/>
        <v>1</v>
      </c>
      <c r="P417" s="36">
        <f t="array" ref="P417">IF(N417=0,"",SUM(IF(Volunteer=$D417,Arsenic_ppb))/N417)</f>
        <v>0</v>
      </c>
      <c r="Q417" s="36">
        <f t="array" ref="Q417">IF(P417="","",MAX((--(Commune=$C417))*IF(Vol_mean="",0,Vol_mean)))</f>
        <v>1</v>
      </c>
      <c r="R417" s="36">
        <f t="array" ref="R417">SUMPRODUCT(--(District=$B417),Commune_max,(--(Commune_tag)))/SUMPRODUCT((--(District=$B417)),Commune_tag)</f>
        <v>1.5999999999999999</v>
      </c>
    </row>
    <row r="418" spans="1:18" x14ac:dyDescent="0.55000000000000004">
      <c r="A418" s="43">
        <v>417</v>
      </c>
      <c r="B418" s="43" t="s">
        <v>27</v>
      </c>
      <c r="C418" s="43" t="s">
        <v>183</v>
      </c>
      <c r="D418" s="43" t="s">
        <v>566</v>
      </c>
      <c r="E418" s="43" t="s">
        <v>567</v>
      </c>
      <c r="F418" s="41">
        <v>1</v>
      </c>
      <c r="G418" s="2">
        <f>IF(AND(COUNTA($B418:$F418=5),COUNTIF(B$2:B418,B418)=1),1,0)</f>
        <v>0</v>
      </c>
      <c r="H418" s="2">
        <f>IF(AND(COUNTA($B418:$F418=5),COUNTIF(C$2:C418,C418)=1),1,0)</f>
        <v>0</v>
      </c>
      <c r="I418" s="2">
        <f>IF(AND(COUNTA($B418:$F418=5),COUNTIF(D$2:D418,D418)=1),1,0)</f>
        <v>1</v>
      </c>
      <c r="J418" s="2">
        <f>IF(AND(COUNTA($B418:$F418=5),COUNTIF(E$2:E418,E418)=1),1,0)</f>
        <v>1</v>
      </c>
      <c r="K418" s="2">
        <f>IF(AND(COUNTA($B418:$F418=5),COUNTIF(F$2:F418,F418)=1),1,0)</f>
        <v>0</v>
      </c>
      <c r="L418" s="45" t="str">
        <f t="shared" si="12"/>
        <v>V0058_1</v>
      </c>
      <c r="M418" s="2">
        <f>IF(AND(COUNTA($B418:$F418)=5,COUNTIF(L$2:L418,L418)=1),1,0)</f>
        <v>1</v>
      </c>
      <c r="N418" s="14">
        <f t="array" ref="N418">SUMPRODUCT(--(Volunteer=$D418),--(Volunteer&lt;&gt;""),--(Arsenic_ppb&lt;&gt;""))</f>
        <v>8</v>
      </c>
      <c r="O418" s="14">
        <f t="shared" si="13"/>
        <v>1</v>
      </c>
      <c r="P418" s="36">
        <f t="array" ref="P418">IF(N418=0,"",SUM(IF(Volunteer=$D418,Arsenic_ppb))/N418)</f>
        <v>1</v>
      </c>
      <c r="Q418" s="36">
        <f t="array" ref="Q418">IF(P418="","",MAX((--(Commune=$C418))*IF(Vol_mean="",0,Vol_mean)))</f>
        <v>1</v>
      </c>
      <c r="R418" s="36">
        <f t="array" ref="R418">SUMPRODUCT(--(District=$B418),Commune_max,(--(Commune_tag)))/SUMPRODUCT((--(District=$B418)),Commune_tag)</f>
        <v>1.5999999999999999</v>
      </c>
    </row>
    <row r="419" spans="1:18" x14ac:dyDescent="0.55000000000000004">
      <c r="A419" s="43">
        <v>418</v>
      </c>
      <c r="B419" s="43" t="s">
        <v>27</v>
      </c>
      <c r="C419" s="43" t="s">
        <v>183</v>
      </c>
      <c r="D419" s="43" t="s">
        <v>566</v>
      </c>
      <c r="E419" s="43" t="s">
        <v>568</v>
      </c>
      <c r="F419" s="41">
        <v>1</v>
      </c>
      <c r="G419" s="2">
        <f>IF(AND(COUNTA($B419:$F419=5),COUNTIF(B$2:B419,B419)=1),1,0)</f>
        <v>0</v>
      </c>
      <c r="H419" s="2">
        <f>IF(AND(COUNTA($B419:$F419=5),COUNTIF(C$2:C419,C419)=1),1,0)</f>
        <v>0</v>
      </c>
      <c r="I419" s="2">
        <f>IF(AND(COUNTA($B419:$F419=5),COUNTIF(D$2:D419,D419)=1),1,0)</f>
        <v>0</v>
      </c>
      <c r="J419" s="2">
        <f>IF(AND(COUNTA($B419:$F419=5),COUNTIF(E$2:E419,E419)=1),1,0)</f>
        <v>1</v>
      </c>
      <c r="K419" s="2">
        <f>IF(AND(COUNTA($B419:$F419=5),COUNTIF(F$2:F419,F419)=1),1,0)</f>
        <v>0</v>
      </c>
      <c r="L419" s="45" t="str">
        <f t="shared" si="12"/>
        <v>V0058_1</v>
      </c>
      <c r="M419" s="2">
        <f>IF(AND(COUNTA($B419:$F419)=5,COUNTIF(L$2:L419,L419)=1),1,0)</f>
        <v>0</v>
      </c>
      <c r="N419" s="14">
        <f t="array" ref="N419">SUMPRODUCT(--(Volunteer=$D419),--(Volunteer&lt;&gt;""),--(Arsenic_ppb&lt;&gt;""))</f>
        <v>8</v>
      </c>
      <c r="O419" s="14">
        <f t="shared" si="13"/>
        <v>1</v>
      </c>
      <c r="P419" s="36">
        <f t="array" ref="P419">IF(N419=0,"",SUM(IF(Volunteer=$D419,Arsenic_ppb))/N419)</f>
        <v>1</v>
      </c>
      <c r="Q419" s="36">
        <f t="array" ref="Q419">IF(P419="","",MAX((--(Commune=$C419))*IF(Vol_mean="",0,Vol_mean)))</f>
        <v>1</v>
      </c>
      <c r="R419" s="36">
        <f t="array" ref="R419">SUMPRODUCT(--(District=$B419),Commune_max,(--(Commune_tag)))/SUMPRODUCT((--(District=$B419)),Commune_tag)</f>
        <v>1.5999999999999999</v>
      </c>
    </row>
    <row r="420" spans="1:18" x14ac:dyDescent="0.55000000000000004">
      <c r="A420" s="43">
        <v>419</v>
      </c>
      <c r="B420" s="43" t="s">
        <v>27</v>
      </c>
      <c r="C420" s="43" t="s">
        <v>183</v>
      </c>
      <c r="D420" s="43" t="s">
        <v>566</v>
      </c>
      <c r="E420" s="43" t="s">
        <v>569</v>
      </c>
      <c r="F420" s="41">
        <v>1</v>
      </c>
      <c r="G420" s="2">
        <f>IF(AND(COUNTA($B420:$F420=5),COUNTIF(B$2:B420,B420)=1),1,0)</f>
        <v>0</v>
      </c>
      <c r="H420" s="2">
        <f>IF(AND(COUNTA($B420:$F420=5),COUNTIF(C$2:C420,C420)=1),1,0)</f>
        <v>0</v>
      </c>
      <c r="I420" s="2">
        <f>IF(AND(COUNTA($B420:$F420=5),COUNTIF(D$2:D420,D420)=1),1,0)</f>
        <v>0</v>
      </c>
      <c r="J420" s="2">
        <f>IF(AND(COUNTA($B420:$F420=5),COUNTIF(E$2:E420,E420)=1),1,0)</f>
        <v>1</v>
      </c>
      <c r="K420" s="2">
        <f>IF(AND(COUNTA($B420:$F420=5),COUNTIF(F$2:F420,F420)=1),1,0)</f>
        <v>0</v>
      </c>
      <c r="L420" s="45" t="str">
        <f t="shared" si="12"/>
        <v>V0058_1</v>
      </c>
      <c r="M420" s="2">
        <f>IF(AND(COUNTA($B420:$F420)=5,COUNTIF(L$2:L420,L420)=1),1,0)</f>
        <v>0</v>
      </c>
      <c r="N420" s="14">
        <f t="array" ref="N420">SUMPRODUCT(--(Volunteer=$D420),--(Volunteer&lt;&gt;""),--(Arsenic_ppb&lt;&gt;""))</f>
        <v>8</v>
      </c>
      <c r="O420" s="14">
        <f t="shared" si="13"/>
        <v>1</v>
      </c>
      <c r="P420" s="36">
        <f t="array" ref="P420">IF(N420=0,"",SUM(IF(Volunteer=$D420,Arsenic_ppb))/N420)</f>
        <v>1</v>
      </c>
      <c r="Q420" s="36">
        <f t="array" ref="Q420">IF(P420="","",MAX((--(Commune=$C420))*IF(Vol_mean="",0,Vol_mean)))</f>
        <v>1</v>
      </c>
      <c r="R420" s="36">
        <f t="array" ref="R420">SUMPRODUCT(--(District=$B420),Commune_max,(--(Commune_tag)))/SUMPRODUCT((--(District=$B420)),Commune_tag)</f>
        <v>1.5999999999999999</v>
      </c>
    </row>
    <row r="421" spans="1:18" x14ac:dyDescent="0.55000000000000004">
      <c r="A421" s="43">
        <v>420</v>
      </c>
      <c r="B421" s="43" t="s">
        <v>27</v>
      </c>
      <c r="C421" s="43" t="s">
        <v>183</v>
      </c>
      <c r="D421" s="43" t="s">
        <v>566</v>
      </c>
      <c r="E421" s="43" t="s">
        <v>570</v>
      </c>
      <c r="F421" s="41">
        <v>1</v>
      </c>
      <c r="G421" s="2">
        <f>IF(AND(COUNTA($B421:$F421=5),COUNTIF(B$2:B421,B421)=1),1,0)</f>
        <v>0</v>
      </c>
      <c r="H421" s="2">
        <f>IF(AND(COUNTA($B421:$F421=5),COUNTIF(C$2:C421,C421)=1),1,0)</f>
        <v>0</v>
      </c>
      <c r="I421" s="2">
        <f>IF(AND(COUNTA($B421:$F421=5),COUNTIF(D$2:D421,D421)=1),1,0)</f>
        <v>0</v>
      </c>
      <c r="J421" s="2">
        <f>IF(AND(COUNTA($B421:$F421=5),COUNTIF(E$2:E421,E421)=1),1,0)</f>
        <v>1</v>
      </c>
      <c r="K421" s="2">
        <f>IF(AND(COUNTA($B421:$F421=5),COUNTIF(F$2:F421,F421)=1),1,0)</f>
        <v>0</v>
      </c>
      <c r="L421" s="45" t="str">
        <f t="shared" si="12"/>
        <v>V0058_1</v>
      </c>
      <c r="M421" s="2">
        <f>IF(AND(COUNTA($B421:$F421)=5,COUNTIF(L$2:L421,L421)=1),1,0)</f>
        <v>0</v>
      </c>
      <c r="N421" s="14">
        <f t="array" ref="N421">SUMPRODUCT(--(Volunteer=$D421),--(Volunteer&lt;&gt;""),--(Arsenic_ppb&lt;&gt;""))</f>
        <v>8</v>
      </c>
      <c r="O421" s="14">
        <f t="shared" si="13"/>
        <v>1</v>
      </c>
      <c r="P421" s="36">
        <f t="array" ref="P421">IF(N421=0,"",SUM(IF(Volunteer=$D421,Arsenic_ppb))/N421)</f>
        <v>1</v>
      </c>
      <c r="Q421" s="36">
        <f t="array" ref="Q421">IF(P421="","",MAX((--(Commune=$C421))*IF(Vol_mean="",0,Vol_mean)))</f>
        <v>1</v>
      </c>
      <c r="R421" s="36">
        <f t="array" ref="R421">SUMPRODUCT(--(District=$B421),Commune_max,(--(Commune_tag)))/SUMPRODUCT((--(District=$B421)),Commune_tag)</f>
        <v>1.5999999999999999</v>
      </c>
    </row>
    <row r="422" spans="1:18" x14ac:dyDescent="0.55000000000000004">
      <c r="A422" s="43">
        <v>421</v>
      </c>
      <c r="B422" s="43" t="s">
        <v>27</v>
      </c>
      <c r="C422" s="43" t="s">
        <v>183</v>
      </c>
      <c r="D422" s="43" t="s">
        <v>566</v>
      </c>
      <c r="E422" s="43" t="s">
        <v>571</v>
      </c>
      <c r="F422" s="41">
        <v>1</v>
      </c>
      <c r="G422" s="2">
        <f>IF(AND(COUNTA($B422:$F422=5),COUNTIF(B$2:B422,B422)=1),1,0)</f>
        <v>0</v>
      </c>
      <c r="H422" s="2">
        <f>IF(AND(COUNTA($B422:$F422=5),COUNTIF(C$2:C422,C422)=1),1,0)</f>
        <v>0</v>
      </c>
      <c r="I422" s="2">
        <f>IF(AND(COUNTA($B422:$F422=5),COUNTIF(D$2:D422,D422)=1),1,0)</f>
        <v>0</v>
      </c>
      <c r="J422" s="2">
        <f>IF(AND(COUNTA($B422:$F422=5),COUNTIF(E$2:E422,E422)=1),1,0)</f>
        <v>1</v>
      </c>
      <c r="K422" s="2">
        <f>IF(AND(COUNTA($B422:$F422=5),COUNTIF(F$2:F422,F422)=1),1,0)</f>
        <v>0</v>
      </c>
      <c r="L422" s="45" t="str">
        <f t="shared" si="12"/>
        <v>V0058_1</v>
      </c>
      <c r="M422" s="2">
        <f>IF(AND(COUNTA($B422:$F422)=5,COUNTIF(L$2:L422,L422)=1),1,0)</f>
        <v>0</v>
      </c>
      <c r="N422" s="14">
        <f t="array" ref="N422">SUMPRODUCT(--(Volunteer=$D422),--(Volunteer&lt;&gt;""),--(Arsenic_ppb&lt;&gt;""))</f>
        <v>8</v>
      </c>
      <c r="O422" s="14">
        <f t="shared" si="13"/>
        <v>1</v>
      </c>
      <c r="P422" s="36">
        <f t="array" ref="P422">IF(N422=0,"",SUM(IF(Volunteer=$D422,Arsenic_ppb))/N422)</f>
        <v>1</v>
      </c>
      <c r="Q422" s="36">
        <f t="array" ref="Q422">IF(P422="","",MAX((--(Commune=$C422))*IF(Vol_mean="",0,Vol_mean)))</f>
        <v>1</v>
      </c>
      <c r="R422" s="36">
        <f t="array" ref="R422">SUMPRODUCT(--(District=$B422),Commune_max,(--(Commune_tag)))/SUMPRODUCT((--(District=$B422)),Commune_tag)</f>
        <v>1.5999999999999999</v>
      </c>
    </row>
    <row r="423" spans="1:18" x14ac:dyDescent="0.55000000000000004">
      <c r="A423" s="43">
        <v>422</v>
      </c>
      <c r="B423" s="43" t="s">
        <v>27</v>
      </c>
      <c r="C423" s="43" t="s">
        <v>183</v>
      </c>
      <c r="D423" s="43" t="s">
        <v>566</v>
      </c>
      <c r="E423" s="43" t="s">
        <v>572</v>
      </c>
      <c r="F423" s="41">
        <v>1</v>
      </c>
      <c r="G423" s="2">
        <f>IF(AND(COUNTA($B423:$F423=5),COUNTIF(B$2:B423,B423)=1),1,0)</f>
        <v>0</v>
      </c>
      <c r="H423" s="2">
        <f>IF(AND(COUNTA($B423:$F423=5),COUNTIF(C$2:C423,C423)=1),1,0)</f>
        <v>0</v>
      </c>
      <c r="I423" s="2">
        <f>IF(AND(COUNTA($B423:$F423=5),COUNTIF(D$2:D423,D423)=1),1,0)</f>
        <v>0</v>
      </c>
      <c r="J423" s="2">
        <f>IF(AND(COUNTA($B423:$F423=5),COUNTIF(E$2:E423,E423)=1),1,0)</f>
        <v>1</v>
      </c>
      <c r="K423" s="2">
        <f>IF(AND(COUNTA($B423:$F423=5),COUNTIF(F$2:F423,F423)=1),1,0)</f>
        <v>0</v>
      </c>
      <c r="L423" s="45" t="str">
        <f t="shared" si="12"/>
        <v>V0058_1</v>
      </c>
      <c r="M423" s="2">
        <f>IF(AND(COUNTA($B423:$F423)=5,COUNTIF(L$2:L423,L423)=1),1,0)</f>
        <v>0</v>
      </c>
      <c r="N423" s="14">
        <f t="array" ref="N423">SUMPRODUCT(--(Volunteer=$D423),--(Volunteer&lt;&gt;""),--(Arsenic_ppb&lt;&gt;""))</f>
        <v>8</v>
      </c>
      <c r="O423" s="14">
        <f t="shared" si="13"/>
        <v>1</v>
      </c>
      <c r="P423" s="36">
        <f t="array" ref="P423">IF(N423=0,"",SUM(IF(Volunteer=$D423,Arsenic_ppb))/N423)</f>
        <v>1</v>
      </c>
      <c r="Q423" s="36">
        <f t="array" ref="Q423">IF(P423="","",MAX((--(Commune=$C423))*IF(Vol_mean="",0,Vol_mean)))</f>
        <v>1</v>
      </c>
      <c r="R423" s="36">
        <f t="array" ref="R423">SUMPRODUCT(--(District=$B423),Commune_max,(--(Commune_tag)))/SUMPRODUCT((--(District=$B423)),Commune_tag)</f>
        <v>1.5999999999999999</v>
      </c>
    </row>
    <row r="424" spans="1:18" x14ac:dyDescent="0.55000000000000004">
      <c r="A424" s="43">
        <v>423</v>
      </c>
      <c r="B424" s="43" t="s">
        <v>27</v>
      </c>
      <c r="C424" s="43" t="s">
        <v>183</v>
      </c>
      <c r="D424" s="43" t="s">
        <v>566</v>
      </c>
      <c r="E424" s="43" t="s">
        <v>573</v>
      </c>
      <c r="F424" s="41">
        <v>1</v>
      </c>
      <c r="G424" s="2">
        <f>IF(AND(COUNTA($B424:$F424=5),COUNTIF(B$2:B424,B424)=1),1,0)</f>
        <v>0</v>
      </c>
      <c r="H424" s="2">
        <f>IF(AND(COUNTA($B424:$F424=5),COUNTIF(C$2:C424,C424)=1),1,0)</f>
        <v>0</v>
      </c>
      <c r="I424" s="2">
        <f>IF(AND(COUNTA($B424:$F424=5),COUNTIF(D$2:D424,D424)=1),1,0)</f>
        <v>0</v>
      </c>
      <c r="J424" s="2">
        <f>IF(AND(COUNTA($B424:$F424=5),COUNTIF(E$2:E424,E424)=1),1,0)</f>
        <v>1</v>
      </c>
      <c r="K424" s="2">
        <f>IF(AND(COUNTA($B424:$F424=5),COUNTIF(F$2:F424,F424)=1),1,0)</f>
        <v>0</v>
      </c>
      <c r="L424" s="45" t="str">
        <f t="shared" si="12"/>
        <v>V0058_1</v>
      </c>
      <c r="M424" s="2">
        <f>IF(AND(COUNTA($B424:$F424)=5,COUNTIF(L$2:L424,L424)=1),1,0)</f>
        <v>0</v>
      </c>
      <c r="N424" s="14">
        <f t="array" ref="N424">SUMPRODUCT(--(Volunteer=$D424),--(Volunteer&lt;&gt;""),--(Arsenic_ppb&lt;&gt;""))</f>
        <v>8</v>
      </c>
      <c r="O424" s="14">
        <f t="shared" si="13"/>
        <v>1</v>
      </c>
      <c r="P424" s="36">
        <f t="array" ref="P424">IF(N424=0,"",SUM(IF(Volunteer=$D424,Arsenic_ppb))/N424)</f>
        <v>1</v>
      </c>
      <c r="Q424" s="36">
        <f t="array" ref="Q424">IF(P424="","",MAX((--(Commune=$C424))*IF(Vol_mean="",0,Vol_mean)))</f>
        <v>1</v>
      </c>
      <c r="R424" s="36">
        <f t="array" ref="R424">SUMPRODUCT(--(District=$B424),Commune_max,(--(Commune_tag)))/SUMPRODUCT((--(District=$B424)),Commune_tag)</f>
        <v>1.5999999999999999</v>
      </c>
    </row>
    <row r="425" spans="1:18" x14ac:dyDescent="0.55000000000000004">
      <c r="A425" s="43">
        <v>424</v>
      </c>
      <c r="B425" s="43" t="s">
        <v>27</v>
      </c>
      <c r="C425" s="43" t="s">
        <v>183</v>
      </c>
      <c r="D425" s="43" t="s">
        <v>566</v>
      </c>
      <c r="E425" s="43" t="s">
        <v>574</v>
      </c>
      <c r="F425" s="41">
        <v>1</v>
      </c>
      <c r="G425" s="2">
        <f>IF(AND(COUNTA($B425:$F425=5),COUNTIF(B$2:B425,B425)=1),1,0)</f>
        <v>0</v>
      </c>
      <c r="H425" s="2">
        <f>IF(AND(COUNTA($B425:$F425=5),COUNTIF(C$2:C425,C425)=1),1,0)</f>
        <v>0</v>
      </c>
      <c r="I425" s="2">
        <f>IF(AND(COUNTA($B425:$F425=5),COUNTIF(D$2:D425,D425)=1),1,0)</f>
        <v>0</v>
      </c>
      <c r="J425" s="2">
        <f>IF(AND(COUNTA($B425:$F425=5),COUNTIF(E$2:E425,E425)=1),1,0)</f>
        <v>1</v>
      </c>
      <c r="K425" s="2">
        <f>IF(AND(COUNTA($B425:$F425=5),COUNTIF(F$2:F425,F425)=1),1,0)</f>
        <v>0</v>
      </c>
      <c r="L425" s="45" t="str">
        <f t="shared" si="12"/>
        <v>V0058_1</v>
      </c>
      <c r="M425" s="2">
        <f>IF(AND(COUNTA($B425:$F425)=5,COUNTIF(L$2:L425,L425)=1),1,0)</f>
        <v>0</v>
      </c>
      <c r="N425" s="14">
        <f t="array" ref="N425">SUMPRODUCT(--(Volunteer=$D425),--(Volunteer&lt;&gt;""),--(Arsenic_ppb&lt;&gt;""))</f>
        <v>8</v>
      </c>
      <c r="O425" s="14">
        <f t="shared" si="13"/>
        <v>1</v>
      </c>
      <c r="P425" s="36">
        <f t="array" ref="P425">IF(N425=0,"",SUM(IF(Volunteer=$D425,Arsenic_ppb))/N425)</f>
        <v>1</v>
      </c>
      <c r="Q425" s="36">
        <f t="array" ref="Q425">IF(P425="","",MAX((--(Commune=$C425))*IF(Vol_mean="",0,Vol_mean)))</f>
        <v>1</v>
      </c>
      <c r="R425" s="36">
        <f t="array" ref="R425">SUMPRODUCT(--(District=$B425),Commune_max,(--(Commune_tag)))/SUMPRODUCT((--(District=$B425)),Commune_tag)</f>
        <v>1.5999999999999999</v>
      </c>
    </row>
    <row r="426" spans="1:18" x14ac:dyDescent="0.55000000000000004">
      <c r="A426" s="43">
        <v>425</v>
      </c>
      <c r="B426" s="43" t="s">
        <v>27</v>
      </c>
      <c r="C426" s="43" t="s">
        <v>183</v>
      </c>
      <c r="D426" s="43" t="s">
        <v>575</v>
      </c>
      <c r="E426" s="43" t="s">
        <v>576</v>
      </c>
      <c r="F426" s="41">
        <v>1</v>
      </c>
      <c r="G426" s="2">
        <f>IF(AND(COUNTA($B426:$F426=5),COUNTIF(B$2:B426,B426)=1),1,0)</f>
        <v>0</v>
      </c>
      <c r="H426" s="2">
        <f>IF(AND(COUNTA($B426:$F426=5),COUNTIF(C$2:C426,C426)=1),1,0)</f>
        <v>0</v>
      </c>
      <c r="I426" s="2">
        <f>IF(AND(COUNTA($B426:$F426=5),COUNTIF(D$2:D426,D426)=1),1,0)</f>
        <v>1</v>
      </c>
      <c r="J426" s="2">
        <f>IF(AND(COUNTA($B426:$F426=5),COUNTIF(E$2:E426,E426)=1),1,0)</f>
        <v>1</v>
      </c>
      <c r="K426" s="2">
        <f>IF(AND(COUNTA($B426:$F426=5),COUNTIF(F$2:F426,F426)=1),1,0)</f>
        <v>0</v>
      </c>
      <c r="L426" s="45" t="str">
        <f t="shared" si="12"/>
        <v>V0059_1</v>
      </c>
      <c r="M426" s="2">
        <f>IF(AND(COUNTA($B426:$F426)=5,COUNTIF(L$2:L426,L426)=1),1,0)</f>
        <v>1</v>
      </c>
      <c r="N426" s="14">
        <f t="array" ref="N426">SUMPRODUCT(--(Volunteer=$D426),--(Volunteer&lt;&gt;""),--(Arsenic_ppb&lt;&gt;""))</f>
        <v>9</v>
      </c>
      <c r="O426" s="14">
        <f t="shared" si="13"/>
        <v>1</v>
      </c>
      <c r="P426" s="36">
        <f t="array" ref="P426">IF(N426=0,"",SUM(IF(Volunteer=$D426,Arsenic_ppb))/N426)</f>
        <v>1</v>
      </c>
      <c r="Q426" s="36">
        <f t="array" ref="Q426">IF(P426="","",MAX((--(Commune=$C426))*IF(Vol_mean="",0,Vol_mean)))</f>
        <v>1</v>
      </c>
      <c r="R426" s="36">
        <f t="array" ref="R426">SUMPRODUCT(--(District=$B426),Commune_max,(--(Commune_tag)))/SUMPRODUCT((--(District=$B426)),Commune_tag)</f>
        <v>1.5999999999999999</v>
      </c>
    </row>
    <row r="427" spans="1:18" x14ac:dyDescent="0.55000000000000004">
      <c r="A427" s="43">
        <v>426</v>
      </c>
      <c r="B427" s="43" t="s">
        <v>27</v>
      </c>
      <c r="C427" s="43" t="s">
        <v>183</v>
      </c>
      <c r="D427" s="43" t="s">
        <v>575</v>
      </c>
      <c r="E427" s="43" t="s">
        <v>577</v>
      </c>
      <c r="F427" s="41">
        <v>1</v>
      </c>
      <c r="G427" s="2">
        <f>IF(AND(COUNTA($B427:$F427=5),COUNTIF(B$2:B427,B427)=1),1,0)</f>
        <v>0</v>
      </c>
      <c r="H427" s="2">
        <f>IF(AND(COUNTA($B427:$F427=5),COUNTIF(C$2:C427,C427)=1),1,0)</f>
        <v>0</v>
      </c>
      <c r="I427" s="2">
        <f>IF(AND(COUNTA($B427:$F427=5),COUNTIF(D$2:D427,D427)=1),1,0)</f>
        <v>0</v>
      </c>
      <c r="J427" s="2">
        <f>IF(AND(COUNTA($B427:$F427=5),COUNTIF(E$2:E427,E427)=1),1,0)</f>
        <v>1</v>
      </c>
      <c r="K427" s="2">
        <f>IF(AND(COUNTA($B427:$F427=5),COUNTIF(F$2:F427,F427)=1),1,0)</f>
        <v>0</v>
      </c>
      <c r="L427" s="45" t="str">
        <f t="shared" si="12"/>
        <v>V0059_1</v>
      </c>
      <c r="M427" s="2">
        <f>IF(AND(COUNTA($B427:$F427)=5,COUNTIF(L$2:L427,L427)=1),1,0)</f>
        <v>0</v>
      </c>
      <c r="N427" s="14">
        <f t="array" ref="N427">SUMPRODUCT(--(Volunteer=$D427),--(Volunteer&lt;&gt;""),--(Arsenic_ppb&lt;&gt;""))</f>
        <v>9</v>
      </c>
      <c r="O427" s="14">
        <f t="shared" si="13"/>
        <v>1</v>
      </c>
      <c r="P427" s="36">
        <f t="array" ref="P427">IF(N427=0,"",SUM(IF(Volunteer=$D427,Arsenic_ppb))/N427)</f>
        <v>1</v>
      </c>
      <c r="Q427" s="36">
        <f t="array" ref="Q427">IF(P427="","",MAX((--(Commune=$C427))*IF(Vol_mean="",0,Vol_mean)))</f>
        <v>1</v>
      </c>
      <c r="R427" s="36">
        <f t="array" ref="R427">SUMPRODUCT(--(District=$B427),Commune_max,(--(Commune_tag)))/SUMPRODUCT((--(District=$B427)),Commune_tag)</f>
        <v>1.5999999999999999</v>
      </c>
    </row>
    <row r="428" spans="1:18" x14ac:dyDescent="0.55000000000000004">
      <c r="A428" s="43">
        <v>427</v>
      </c>
      <c r="B428" s="43" t="s">
        <v>27</v>
      </c>
      <c r="C428" s="43" t="s">
        <v>183</v>
      </c>
      <c r="D428" s="43" t="s">
        <v>575</v>
      </c>
      <c r="E428" s="43" t="s">
        <v>578</v>
      </c>
      <c r="F428" s="41">
        <v>1</v>
      </c>
      <c r="G428" s="2">
        <f>IF(AND(COUNTA($B428:$F428=5),COUNTIF(B$2:B428,B428)=1),1,0)</f>
        <v>0</v>
      </c>
      <c r="H428" s="2">
        <f>IF(AND(COUNTA($B428:$F428=5),COUNTIF(C$2:C428,C428)=1),1,0)</f>
        <v>0</v>
      </c>
      <c r="I428" s="2">
        <f>IF(AND(COUNTA($B428:$F428=5),COUNTIF(D$2:D428,D428)=1),1,0)</f>
        <v>0</v>
      </c>
      <c r="J428" s="2">
        <f>IF(AND(COUNTA($B428:$F428=5),COUNTIF(E$2:E428,E428)=1),1,0)</f>
        <v>1</v>
      </c>
      <c r="K428" s="2">
        <f>IF(AND(COUNTA($B428:$F428=5),COUNTIF(F$2:F428,F428)=1),1,0)</f>
        <v>0</v>
      </c>
      <c r="L428" s="45" t="str">
        <f t="shared" si="12"/>
        <v>V0059_1</v>
      </c>
      <c r="M428" s="2">
        <f>IF(AND(COUNTA($B428:$F428)=5,COUNTIF(L$2:L428,L428)=1),1,0)</f>
        <v>0</v>
      </c>
      <c r="N428" s="14">
        <f t="array" ref="N428">SUMPRODUCT(--(Volunteer=$D428),--(Volunteer&lt;&gt;""),--(Arsenic_ppb&lt;&gt;""))</f>
        <v>9</v>
      </c>
      <c r="O428" s="14">
        <f t="shared" si="13"/>
        <v>1</v>
      </c>
      <c r="P428" s="36">
        <f t="array" ref="P428">IF(N428=0,"",SUM(IF(Volunteer=$D428,Arsenic_ppb))/N428)</f>
        <v>1</v>
      </c>
      <c r="Q428" s="36">
        <f t="array" ref="Q428">IF(P428="","",MAX((--(Commune=$C428))*IF(Vol_mean="",0,Vol_mean)))</f>
        <v>1</v>
      </c>
      <c r="R428" s="36">
        <f t="array" ref="R428">SUMPRODUCT(--(District=$B428),Commune_max,(--(Commune_tag)))/SUMPRODUCT((--(District=$B428)),Commune_tag)</f>
        <v>1.5999999999999999</v>
      </c>
    </row>
    <row r="429" spans="1:18" x14ac:dyDescent="0.55000000000000004">
      <c r="A429" s="43">
        <v>428</v>
      </c>
      <c r="B429" s="43" t="s">
        <v>27</v>
      </c>
      <c r="C429" s="43" t="s">
        <v>183</v>
      </c>
      <c r="D429" s="43" t="s">
        <v>575</v>
      </c>
      <c r="E429" s="43" t="s">
        <v>579</v>
      </c>
      <c r="F429" s="41">
        <v>1</v>
      </c>
      <c r="G429" s="2">
        <f>IF(AND(COUNTA($B429:$F429=5),COUNTIF(B$2:B429,B429)=1),1,0)</f>
        <v>0</v>
      </c>
      <c r="H429" s="2">
        <f>IF(AND(COUNTA($B429:$F429=5),COUNTIF(C$2:C429,C429)=1),1,0)</f>
        <v>0</v>
      </c>
      <c r="I429" s="2">
        <f>IF(AND(COUNTA($B429:$F429=5),COUNTIF(D$2:D429,D429)=1),1,0)</f>
        <v>0</v>
      </c>
      <c r="J429" s="2">
        <f>IF(AND(COUNTA($B429:$F429=5),COUNTIF(E$2:E429,E429)=1),1,0)</f>
        <v>1</v>
      </c>
      <c r="K429" s="2">
        <f>IF(AND(COUNTA($B429:$F429=5),COUNTIF(F$2:F429,F429)=1),1,0)</f>
        <v>0</v>
      </c>
      <c r="L429" s="45" t="str">
        <f t="shared" si="12"/>
        <v>V0059_1</v>
      </c>
      <c r="M429" s="2">
        <f>IF(AND(COUNTA($B429:$F429)=5,COUNTIF(L$2:L429,L429)=1),1,0)</f>
        <v>0</v>
      </c>
      <c r="N429" s="14">
        <f t="array" ref="N429">SUMPRODUCT(--(Volunteer=$D429),--(Volunteer&lt;&gt;""),--(Arsenic_ppb&lt;&gt;""))</f>
        <v>9</v>
      </c>
      <c r="O429" s="14">
        <f t="shared" si="13"/>
        <v>1</v>
      </c>
      <c r="P429" s="36">
        <f t="array" ref="P429">IF(N429=0,"",SUM(IF(Volunteer=$D429,Arsenic_ppb))/N429)</f>
        <v>1</v>
      </c>
      <c r="Q429" s="36">
        <f t="array" ref="Q429">IF(P429="","",MAX((--(Commune=$C429))*IF(Vol_mean="",0,Vol_mean)))</f>
        <v>1</v>
      </c>
      <c r="R429" s="36">
        <f t="array" ref="R429">SUMPRODUCT(--(District=$B429),Commune_max,(--(Commune_tag)))/SUMPRODUCT((--(District=$B429)),Commune_tag)</f>
        <v>1.5999999999999999</v>
      </c>
    </row>
    <row r="430" spans="1:18" x14ac:dyDescent="0.55000000000000004">
      <c r="A430" s="43">
        <v>429</v>
      </c>
      <c r="B430" s="43" t="s">
        <v>27</v>
      </c>
      <c r="C430" s="43" t="s">
        <v>183</v>
      </c>
      <c r="D430" s="43" t="s">
        <v>575</v>
      </c>
      <c r="E430" s="43" t="s">
        <v>580</v>
      </c>
      <c r="F430" s="41">
        <v>1</v>
      </c>
      <c r="G430" s="2">
        <f>IF(AND(COUNTA($B430:$F430=5),COUNTIF(B$2:B430,B430)=1),1,0)</f>
        <v>0</v>
      </c>
      <c r="H430" s="2">
        <f>IF(AND(COUNTA($B430:$F430=5),COUNTIF(C$2:C430,C430)=1),1,0)</f>
        <v>0</v>
      </c>
      <c r="I430" s="2">
        <f>IF(AND(COUNTA($B430:$F430=5),COUNTIF(D$2:D430,D430)=1),1,0)</f>
        <v>0</v>
      </c>
      <c r="J430" s="2">
        <f>IF(AND(COUNTA($B430:$F430=5),COUNTIF(E$2:E430,E430)=1),1,0)</f>
        <v>1</v>
      </c>
      <c r="K430" s="2">
        <f>IF(AND(COUNTA($B430:$F430=5),COUNTIF(F$2:F430,F430)=1),1,0)</f>
        <v>0</v>
      </c>
      <c r="L430" s="45" t="str">
        <f t="shared" si="12"/>
        <v>V0059_1</v>
      </c>
      <c r="M430" s="2">
        <f>IF(AND(COUNTA($B430:$F430)=5,COUNTIF(L$2:L430,L430)=1),1,0)</f>
        <v>0</v>
      </c>
      <c r="N430" s="14">
        <f t="array" ref="N430">SUMPRODUCT(--(Volunteer=$D430),--(Volunteer&lt;&gt;""),--(Arsenic_ppb&lt;&gt;""))</f>
        <v>9</v>
      </c>
      <c r="O430" s="14">
        <f t="shared" si="13"/>
        <v>1</v>
      </c>
      <c r="P430" s="36">
        <f t="array" ref="P430">IF(N430=0,"",SUM(IF(Volunteer=$D430,Arsenic_ppb))/N430)</f>
        <v>1</v>
      </c>
      <c r="Q430" s="36">
        <f t="array" ref="Q430">IF(P430="","",MAX((--(Commune=$C430))*IF(Vol_mean="",0,Vol_mean)))</f>
        <v>1</v>
      </c>
      <c r="R430" s="36">
        <f t="array" ref="R430">SUMPRODUCT(--(District=$B430),Commune_max,(--(Commune_tag)))/SUMPRODUCT((--(District=$B430)),Commune_tag)</f>
        <v>1.5999999999999999</v>
      </c>
    </row>
    <row r="431" spans="1:18" x14ac:dyDescent="0.55000000000000004">
      <c r="A431" s="43">
        <v>430</v>
      </c>
      <c r="B431" s="43" t="s">
        <v>27</v>
      </c>
      <c r="C431" s="43" t="s">
        <v>183</v>
      </c>
      <c r="D431" s="43" t="s">
        <v>575</v>
      </c>
      <c r="E431" s="43" t="s">
        <v>581</v>
      </c>
      <c r="F431" s="41">
        <v>1</v>
      </c>
      <c r="G431" s="2">
        <f>IF(AND(COUNTA($B431:$F431=5),COUNTIF(B$2:B431,B431)=1),1,0)</f>
        <v>0</v>
      </c>
      <c r="H431" s="2">
        <f>IF(AND(COUNTA($B431:$F431=5),COUNTIF(C$2:C431,C431)=1),1,0)</f>
        <v>0</v>
      </c>
      <c r="I431" s="2">
        <f>IF(AND(COUNTA($B431:$F431=5),COUNTIF(D$2:D431,D431)=1),1,0)</f>
        <v>0</v>
      </c>
      <c r="J431" s="2">
        <f>IF(AND(COUNTA($B431:$F431=5),COUNTIF(E$2:E431,E431)=1),1,0)</f>
        <v>1</v>
      </c>
      <c r="K431" s="2">
        <f>IF(AND(COUNTA($B431:$F431=5),COUNTIF(F$2:F431,F431)=1),1,0)</f>
        <v>0</v>
      </c>
      <c r="L431" s="45" t="str">
        <f t="shared" si="12"/>
        <v>V0059_1</v>
      </c>
      <c r="M431" s="2">
        <f>IF(AND(COUNTA($B431:$F431)=5,COUNTIF(L$2:L431,L431)=1),1,0)</f>
        <v>0</v>
      </c>
      <c r="N431" s="14">
        <f t="array" ref="N431">SUMPRODUCT(--(Volunteer=$D431),--(Volunteer&lt;&gt;""),--(Arsenic_ppb&lt;&gt;""))</f>
        <v>9</v>
      </c>
      <c r="O431" s="14">
        <f t="shared" si="13"/>
        <v>1</v>
      </c>
      <c r="P431" s="36">
        <f t="array" ref="P431">IF(N431=0,"",SUM(IF(Volunteer=$D431,Arsenic_ppb))/N431)</f>
        <v>1</v>
      </c>
      <c r="Q431" s="36">
        <f t="array" ref="Q431">IF(P431="","",MAX((--(Commune=$C431))*IF(Vol_mean="",0,Vol_mean)))</f>
        <v>1</v>
      </c>
      <c r="R431" s="36">
        <f t="array" ref="R431">SUMPRODUCT(--(District=$B431),Commune_max,(--(Commune_tag)))/SUMPRODUCT((--(District=$B431)),Commune_tag)</f>
        <v>1.5999999999999999</v>
      </c>
    </row>
    <row r="432" spans="1:18" x14ac:dyDescent="0.55000000000000004">
      <c r="A432" s="43">
        <v>431</v>
      </c>
      <c r="B432" s="43" t="s">
        <v>27</v>
      </c>
      <c r="C432" s="43" t="s">
        <v>183</v>
      </c>
      <c r="D432" s="43" t="s">
        <v>575</v>
      </c>
      <c r="E432" s="43" t="s">
        <v>582</v>
      </c>
      <c r="F432" s="41">
        <v>1</v>
      </c>
      <c r="G432" s="2">
        <f>IF(AND(COUNTA($B432:$F432=5),COUNTIF(B$2:B432,B432)=1),1,0)</f>
        <v>0</v>
      </c>
      <c r="H432" s="2">
        <f>IF(AND(COUNTA($B432:$F432=5),COUNTIF(C$2:C432,C432)=1),1,0)</f>
        <v>0</v>
      </c>
      <c r="I432" s="2">
        <f>IF(AND(COUNTA($B432:$F432=5),COUNTIF(D$2:D432,D432)=1),1,0)</f>
        <v>0</v>
      </c>
      <c r="J432" s="2">
        <f>IF(AND(COUNTA($B432:$F432=5),COUNTIF(E$2:E432,E432)=1),1,0)</f>
        <v>1</v>
      </c>
      <c r="K432" s="2">
        <f>IF(AND(COUNTA($B432:$F432=5),COUNTIF(F$2:F432,F432)=1),1,0)</f>
        <v>0</v>
      </c>
      <c r="L432" s="45" t="str">
        <f t="shared" si="12"/>
        <v>V0059_1</v>
      </c>
      <c r="M432" s="2">
        <f>IF(AND(COUNTA($B432:$F432)=5,COUNTIF(L$2:L432,L432)=1),1,0)</f>
        <v>0</v>
      </c>
      <c r="N432" s="14">
        <f t="array" ref="N432">SUMPRODUCT(--(Volunteer=$D432),--(Volunteer&lt;&gt;""),--(Arsenic_ppb&lt;&gt;""))</f>
        <v>9</v>
      </c>
      <c r="O432" s="14">
        <f t="shared" si="13"/>
        <v>1</v>
      </c>
      <c r="P432" s="36">
        <f t="array" ref="P432">IF(N432=0,"",SUM(IF(Volunteer=$D432,Arsenic_ppb))/N432)</f>
        <v>1</v>
      </c>
      <c r="Q432" s="36">
        <f t="array" ref="Q432">IF(P432="","",MAX((--(Commune=$C432))*IF(Vol_mean="",0,Vol_mean)))</f>
        <v>1</v>
      </c>
      <c r="R432" s="36">
        <f t="array" ref="R432">SUMPRODUCT(--(District=$B432),Commune_max,(--(Commune_tag)))/SUMPRODUCT((--(District=$B432)),Commune_tag)</f>
        <v>1.5999999999999999</v>
      </c>
    </row>
    <row r="433" spans="1:18" x14ac:dyDescent="0.55000000000000004">
      <c r="A433" s="43">
        <v>432</v>
      </c>
      <c r="B433" s="43" t="s">
        <v>27</v>
      </c>
      <c r="C433" s="43" t="s">
        <v>183</v>
      </c>
      <c r="D433" s="43" t="s">
        <v>575</v>
      </c>
      <c r="E433" s="43" t="s">
        <v>583</v>
      </c>
      <c r="F433" s="41">
        <v>1</v>
      </c>
      <c r="G433" s="2">
        <f>IF(AND(COUNTA($B433:$F433=5),COUNTIF(B$2:B433,B433)=1),1,0)</f>
        <v>0</v>
      </c>
      <c r="H433" s="2">
        <f>IF(AND(COUNTA($B433:$F433=5),COUNTIF(C$2:C433,C433)=1),1,0)</f>
        <v>0</v>
      </c>
      <c r="I433" s="2">
        <f>IF(AND(COUNTA($B433:$F433=5),COUNTIF(D$2:D433,D433)=1),1,0)</f>
        <v>0</v>
      </c>
      <c r="J433" s="2">
        <f>IF(AND(COUNTA($B433:$F433=5),COUNTIF(E$2:E433,E433)=1),1,0)</f>
        <v>1</v>
      </c>
      <c r="K433" s="2">
        <f>IF(AND(COUNTA($B433:$F433=5),COUNTIF(F$2:F433,F433)=1),1,0)</f>
        <v>0</v>
      </c>
      <c r="L433" s="45" t="str">
        <f t="shared" si="12"/>
        <v>V0059_1</v>
      </c>
      <c r="M433" s="2">
        <f>IF(AND(COUNTA($B433:$F433)=5,COUNTIF(L$2:L433,L433)=1),1,0)</f>
        <v>0</v>
      </c>
      <c r="N433" s="14">
        <f t="array" ref="N433">SUMPRODUCT(--(Volunteer=$D433),--(Volunteer&lt;&gt;""),--(Arsenic_ppb&lt;&gt;""))</f>
        <v>9</v>
      </c>
      <c r="O433" s="14">
        <f t="shared" si="13"/>
        <v>1</v>
      </c>
      <c r="P433" s="36">
        <f t="array" ref="P433">IF(N433=0,"",SUM(IF(Volunteer=$D433,Arsenic_ppb))/N433)</f>
        <v>1</v>
      </c>
      <c r="Q433" s="36">
        <f t="array" ref="Q433">IF(P433="","",MAX((--(Commune=$C433))*IF(Vol_mean="",0,Vol_mean)))</f>
        <v>1</v>
      </c>
      <c r="R433" s="36">
        <f t="array" ref="R433">SUMPRODUCT(--(District=$B433),Commune_max,(--(Commune_tag)))/SUMPRODUCT((--(District=$B433)),Commune_tag)</f>
        <v>1.5999999999999999</v>
      </c>
    </row>
    <row r="434" spans="1:18" x14ac:dyDescent="0.55000000000000004">
      <c r="A434" s="43">
        <v>433</v>
      </c>
      <c r="B434" s="43" t="s">
        <v>27</v>
      </c>
      <c r="C434" s="43" t="s">
        <v>183</v>
      </c>
      <c r="D434" s="43" t="s">
        <v>575</v>
      </c>
      <c r="E434" s="43" t="s">
        <v>584</v>
      </c>
      <c r="F434" s="41">
        <v>1</v>
      </c>
      <c r="G434" s="2">
        <f>IF(AND(COUNTA($B434:$F434=5),COUNTIF(B$2:B434,B434)=1),1,0)</f>
        <v>0</v>
      </c>
      <c r="H434" s="2">
        <f>IF(AND(COUNTA($B434:$F434=5),COUNTIF(C$2:C434,C434)=1),1,0)</f>
        <v>0</v>
      </c>
      <c r="I434" s="2">
        <f>IF(AND(COUNTA($B434:$F434=5),COUNTIF(D$2:D434,D434)=1),1,0)</f>
        <v>0</v>
      </c>
      <c r="J434" s="2">
        <f>IF(AND(COUNTA($B434:$F434=5),COUNTIF(E$2:E434,E434)=1),1,0)</f>
        <v>1</v>
      </c>
      <c r="K434" s="2">
        <f>IF(AND(COUNTA($B434:$F434=5),COUNTIF(F$2:F434,F434)=1),1,0)</f>
        <v>0</v>
      </c>
      <c r="L434" s="45" t="str">
        <f t="shared" si="12"/>
        <v>V0059_1</v>
      </c>
      <c r="M434" s="2">
        <f>IF(AND(COUNTA($B434:$F434)=5,COUNTIF(L$2:L434,L434)=1),1,0)</f>
        <v>0</v>
      </c>
      <c r="N434" s="14">
        <f t="array" ref="N434">SUMPRODUCT(--(Volunteer=$D434),--(Volunteer&lt;&gt;""),--(Arsenic_ppb&lt;&gt;""))</f>
        <v>9</v>
      </c>
      <c r="O434" s="14">
        <f t="shared" si="13"/>
        <v>1</v>
      </c>
      <c r="P434" s="36">
        <f t="array" ref="P434">IF(N434=0,"",SUM(IF(Volunteer=$D434,Arsenic_ppb))/N434)</f>
        <v>1</v>
      </c>
      <c r="Q434" s="36">
        <f t="array" ref="Q434">IF(P434="","",MAX((--(Commune=$C434))*IF(Vol_mean="",0,Vol_mean)))</f>
        <v>1</v>
      </c>
      <c r="R434" s="36">
        <f t="array" ref="R434">SUMPRODUCT(--(District=$B434),Commune_max,(--(Commune_tag)))/SUMPRODUCT((--(District=$B434)),Commune_tag)</f>
        <v>1.5999999999999999</v>
      </c>
    </row>
    <row r="435" spans="1:18" x14ac:dyDescent="0.55000000000000004">
      <c r="A435" s="43">
        <v>434</v>
      </c>
      <c r="B435" s="43" t="s">
        <v>27</v>
      </c>
      <c r="C435" s="43" t="s">
        <v>183</v>
      </c>
      <c r="D435" s="43" t="s">
        <v>585</v>
      </c>
      <c r="E435" s="43" t="s">
        <v>586</v>
      </c>
      <c r="F435" s="41">
        <v>1</v>
      </c>
      <c r="G435" s="2">
        <f>IF(AND(COUNTA($B435:$F435=5),COUNTIF(B$2:B435,B435)=1),1,0)</f>
        <v>0</v>
      </c>
      <c r="H435" s="2">
        <f>IF(AND(COUNTA($B435:$F435=5),COUNTIF(C$2:C435,C435)=1),1,0)</f>
        <v>0</v>
      </c>
      <c r="I435" s="2">
        <f>IF(AND(COUNTA($B435:$F435=5),COUNTIF(D$2:D435,D435)=1),1,0)</f>
        <v>1</v>
      </c>
      <c r="J435" s="2">
        <f>IF(AND(COUNTA($B435:$F435=5),COUNTIF(E$2:E435,E435)=1),1,0)</f>
        <v>1</v>
      </c>
      <c r="K435" s="2">
        <f>IF(AND(COUNTA($B435:$F435=5),COUNTIF(F$2:F435,F435)=1),1,0)</f>
        <v>0</v>
      </c>
      <c r="L435" s="45" t="str">
        <f t="shared" si="12"/>
        <v>V0060_1</v>
      </c>
      <c r="M435" s="2">
        <f>IF(AND(COUNTA($B435:$F435)=5,COUNTIF(L$2:L435,L435)=1),1,0)</f>
        <v>1</v>
      </c>
      <c r="N435" s="14">
        <f t="array" ref="N435">SUMPRODUCT(--(Volunteer=$D435),--(Volunteer&lt;&gt;""),--(Arsenic_ppb&lt;&gt;""))</f>
        <v>8</v>
      </c>
      <c r="O435" s="14">
        <f t="shared" si="13"/>
        <v>1</v>
      </c>
      <c r="P435" s="36">
        <f t="array" ref="P435">IF(N435=0,"",SUM(IF(Volunteer=$D435,Arsenic_ppb))/N435)</f>
        <v>1</v>
      </c>
      <c r="Q435" s="36">
        <f t="array" ref="Q435">IF(P435="","",MAX((--(Commune=$C435))*IF(Vol_mean="",0,Vol_mean)))</f>
        <v>1</v>
      </c>
      <c r="R435" s="36">
        <f t="array" ref="R435">SUMPRODUCT(--(District=$B435),Commune_max,(--(Commune_tag)))/SUMPRODUCT((--(District=$B435)),Commune_tag)</f>
        <v>1.5999999999999999</v>
      </c>
    </row>
    <row r="436" spans="1:18" x14ac:dyDescent="0.55000000000000004">
      <c r="A436" s="43">
        <v>435</v>
      </c>
      <c r="B436" s="43" t="s">
        <v>27</v>
      </c>
      <c r="C436" s="43" t="s">
        <v>183</v>
      </c>
      <c r="D436" s="43" t="s">
        <v>585</v>
      </c>
      <c r="E436" s="43" t="s">
        <v>587</v>
      </c>
      <c r="F436" s="41">
        <v>1</v>
      </c>
      <c r="G436" s="2">
        <f>IF(AND(COUNTA($B436:$F436=5),COUNTIF(B$2:B436,B436)=1),1,0)</f>
        <v>0</v>
      </c>
      <c r="H436" s="2">
        <f>IF(AND(COUNTA($B436:$F436=5),COUNTIF(C$2:C436,C436)=1),1,0)</f>
        <v>0</v>
      </c>
      <c r="I436" s="2">
        <f>IF(AND(COUNTA($B436:$F436=5),COUNTIF(D$2:D436,D436)=1),1,0)</f>
        <v>0</v>
      </c>
      <c r="J436" s="2">
        <f>IF(AND(COUNTA($B436:$F436=5),COUNTIF(E$2:E436,E436)=1),1,0)</f>
        <v>1</v>
      </c>
      <c r="K436" s="2">
        <f>IF(AND(COUNTA($B436:$F436=5),COUNTIF(F$2:F436,F436)=1),1,0)</f>
        <v>0</v>
      </c>
      <c r="L436" s="45" t="str">
        <f t="shared" si="12"/>
        <v>V0060_1</v>
      </c>
      <c r="M436" s="2">
        <f>IF(AND(COUNTA($B436:$F436)=5,COUNTIF(L$2:L436,L436)=1),1,0)</f>
        <v>0</v>
      </c>
      <c r="N436" s="14">
        <f t="array" ref="N436">SUMPRODUCT(--(Volunteer=$D436),--(Volunteer&lt;&gt;""),--(Arsenic_ppb&lt;&gt;""))</f>
        <v>8</v>
      </c>
      <c r="O436" s="14">
        <f t="shared" si="13"/>
        <v>1</v>
      </c>
      <c r="P436" s="36">
        <f t="array" ref="P436">IF(N436=0,"",SUM(IF(Volunteer=$D436,Arsenic_ppb))/N436)</f>
        <v>1</v>
      </c>
      <c r="Q436" s="36">
        <f t="array" ref="Q436">IF(P436="","",MAX((--(Commune=$C436))*IF(Vol_mean="",0,Vol_mean)))</f>
        <v>1</v>
      </c>
      <c r="R436" s="36">
        <f t="array" ref="R436">SUMPRODUCT(--(District=$B436),Commune_max,(--(Commune_tag)))/SUMPRODUCT((--(District=$B436)),Commune_tag)</f>
        <v>1.5999999999999999</v>
      </c>
    </row>
    <row r="437" spans="1:18" x14ac:dyDescent="0.55000000000000004">
      <c r="A437" s="43">
        <v>436</v>
      </c>
      <c r="B437" s="43" t="s">
        <v>27</v>
      </c>
      <c r="C437" s="43" t="s">
        <v>183</v>
      </c>
      <c r="D437" s="43" t="s">
        <v>585</v>
      </c>
      <c r="E437" s="43" t="s">
        <v>588</v>
      </c>
      <c r="F437" s="41">
        <v>1</v>
      </c>
      <c r="G437" s="2">
        <f>IF(AND(COUNTA($B437:$F437=5),COUNTIF(B$2:B437,B437)=1),1,0)</f>
        <v>0</v>
      </c>
      <c r="H437" s="2">
        <f>IF(AND(COUNTA($B437:$F437=5),COUNTIF(C$2:C437,C437)=1),1,0)</f>
        <v>0</v>
      </c>
      <c r="I437" s="2">
        <f>IF(AND(COUNTA($B437:$F437=5),COUNTIF(D$2:D437,D437)=1),1,0)</f>
        <v>0</v>
      </c>
      <c r="J437" s="2">
        <f>IF(AND(COUNTA($B437:$F437=5),COUNTIF(E$2:E437,E437)=1),1,0)</f>
        <v>1</v>
      </c>
      <c r="K437" s="2">
        <f>IF(AND(COUNTA($B437:$F437=5),COUNTIF(F$2:F437,F437)=1),1,0)</f>
        <v>0</v>
      </c>
      <c r="L437" s="45" t="str">
        <f t="shared" si="12"/>
        <v>V0060_1</v>
      </c>
      <c r="M437" s="2">
        <f>IF(AND(COUNTA($B437:$F437)=5,COUNTIF(L$2:L437,L437)=1),1,0)</f>
        <v>0</v>
      </c>
      <c r="N437" s="14">
        <f t="array" ref="N437">SUMPRODUCT(--(Volunteer=$D437),--(Volunteer&lt;&gt;""),--(Arsenic_ppb&lt;&gt;""))</f>
        <v>8</v>
      </c>
      <c r="O437" s="14">
        <f t="shared" si="13"/>
        <v>1</v>
      </c>
      <c r="P437" s="36">
        <f t="array" ref="P437">IF(N437=0,"",SUM(IF(Volunteer=$D437,Arsenic_ppb))/N437)</f>
        <v>1</v>
      </c>
      <c r="Q437" s="36">
        <f t="array" ref="Q437">IF(P437="","",MAX((--(Commune=$C437))*IF(Vol_mean="",0,Vol_mean)))</f>
        <v>1</v>
      </c>
      <c r="R437" s="36">
        <f t="array" ref="R437">SUMPRODUCT(--(District=$B437),Commune_max,(--(Commune_tag)))/SUMPRODUCT((--(District=$B437)),Commune_tag)</f>
        <v>1.5999999999999999</v>
      </c>
    </row>
    <row r="438" spans="1:18" x14ac:dyDescent="0.55000000000000004">
      <c r="A438" s="43">
        <v>437</v>
      </c>
      <c r="B438" s="43" t="s">
        <v>27</v>
      </c>
      <c r="C438" s="43" t="s">
        <v>183</v>
      </c>
      <c r="D438" s="43" t="s">
        <v>585</v>
      </c>
      <c r="E438" s="43" t="s">
        <v>589</v>
      </c>
      <c r="F438" s="41">
        <v>1</v>
      </c>
      <c r="G438" s="2">
        <f>IF(AND(COUNTA($B438:$F438=5),COUNTIF(B$2:B438,B438)=1),1,0)</f>
        <v>0</v>
      </c>
      <c r="H438" s="2">
        <f>IF(AND(COUNTA($B438:$F438=5),COUNTIF(C$2:C438,C438)=1),1,0)</f>
        <v>0</v>
      </c>
      <c r="I438" s="2">
        <f>IF(AND(COUNTA($B438:$F438=5),COUNTIF(D$2:D438,D438)=1),1,0)</f>
        <v>0</v>
      </c>
      <c r="J438" s="2">
        <f>IF(AND(COUNTA($B438:$F438=5),COUNTIF(E$2:E438,E438)=1),1,0)</f>
        <v>1</v>
      </c>
      <c r="K438" s="2">
        <f>IF(AND(COUNTA($B438:$F438=5),COUNTIF(F$2:F438,F438)=1),1,0)</f>
        <v>0</v>
      </c>
      <c r="L438" s="45" t="str">
        <f t="shared" si="12"/>
        <v>V0060_1</v>
      </c>
      <c r="M438" s="2">
        <f>IF(AND(COUNTA($B438:$F438)=5,COUNTIF(L$2:L438,L438)=1),1,0)</f>
        <v>0</v>
      </c>
      <c r="N438" s="14">
        <f t="array" ref="N438">SUMPRODUCT(--(Volunteer=$D438),--(Volunteer&lt;&gt;""),--(Arsenic_ppb&lt;&gt;""))</f>
        <v>8</v>
      </c>
      <c r="O438" s="14">
        <f t="shared" si="13"/>
        <v>1</v>
      </c>
      <c r="P438" s="36">
        <f t="array" ref="P438">IF(N438=0,"",SUM(IF(Volunteer=$D438,Arsenic_ppb))/N438)</f>
        <v>1</v>
      </c>
      <c r="Q438" s="36">
        <f t="array" ref="Q438">IF(P438="","",MAX((--(Commune=$C438))*IF(Vol_mean="",0,Vol_mean)))</f>
        <v>1</v>
      </c>
      <c r="R438" s="36">
        <f t="array" ref="R438">SUMPRODUCT(--(District=$B438),Commune_max,(--(Commune_tag)))/SUMPRODUCT((--(District=$B438)),Commune_tag)</f>
        <v>1.5999999999999999</v>
      </c>
    </row>
    <row r="439" spans="1:18" x14ac:dyDescent="0.55000000000000004">
      <c r="A439" s="43">
        <v>438</v>
      </c>
      <c r="B439" s="43" t="s">
        <v>27</v>
      </c>
      <c r="C439" s="43" t="s">
        <v>183</v>
      </c>
      <c r="D439" s="43" t="s">
        <v>585</v>
      </c>
      <c r="E439" s="43" t="s">
        <v>590</v>
      </c>
      <c r="F439" s="41">
        <v>1</v>
      </c>
      <c r="G439" s="2">
        <f>IF(AND(COUNTA($B439:$F439=5),COUNTIF(B$2:B439,B439)=1),1,0)</f>
        <v>0</v>
      </c>
      <c r="H439" s="2">
        <f>IF(AND(COUNTA($B439:$F439=5),COUNTIF(C$2:C439,C439)=1),1,0)</f>
        <v>0</v>
      </c>
      <c r="I439" s="2">
        <f>IF(AND(COUNTA($B439:$F439=5),COUNTIF(D$2:D439,D439)=1),1,0)</f>
        <v>0</v>
      </c>
      <c r="J439" s="2">
        <f>IF(AND(COUNTA($B439:$F439=5),COUNTIF(E$2:E439,E439)=1),1,0)</f>
        <v>1</v>
      </c>
      <c r="K439" s="2">
        <f>IF(AND(COUNTA($B439:$F439=5),COUNTIF(F$2:F439,F439)=1),1,0)</f>
        <v>0</v>
      </c>
      <c r="L439" s="45" t="str">
        <f t="shared" si="12"/>
        <v>V0060_1</v>
      </c>
      <c r="M439" s="2">
        <f>IF(AND(COUNTA($B439:$F439)=5,COUNTIF(L$2:L439,L439)=1),1,0)</f>
        <v>0</v>
      </c>
      <c r="N439" s="14">
        <f t="array" ref="N439">SUMPRODUCT(--(Volunteer=$D439),--(Volunteer&lt;&gt;""),--(Arsenic_ppb&lt;&gt;""))</f>
        <v>8</v>
      </c>
      <c r="O439" s="14">
        <f t="shared" si="13"/>
        <v>1</v>
      </c>
      <c r="P439" s="36">
        <f t="array" ref="P439">IF(N439=0,"",SUM(IF(Volunteer=$D439,Arsenic_ppb))/N439)</f>
        <v>1</v>
      </c>
      <c r="Q439" s="36">
        <f t="array" ref="Q439">IF(P439="","",MAX((--(Commune=$C439))*IF(Vol_mean="",0,Vol_mean)))</f>
        <v>1</v>
      </c>
      <c r="R439" s="36">
        <f t="array" ref="R439">SUMPRODUCT(--(District=$B439),Commune_max,(--(Commune_tag)))/SUMPRODUCT((--(District=$B439)),Commune_tag)</f>
        <v>1.5999999999999999</v>
      </c>
    </row>
    <row r="440" spans="1:18" x14ac:dyDescent="0.55000000000000004">
      <c r="A440" s="43">
        <v>439</v>
      </c>
      <c r="B440" s="43" t="s">
        <v>27</v>
      </c>
      <c r="C440" s="43" t="s">
        <v>183</v>
      </c>
      <c r="D440" s="43" t="s">
        <v>585</v>
      </c>
      <c r="E440" s="43" t="s">
        <v>591</v>
      </c>
      <c r="F440" s="41">
        <v>1</v>
      </c>
      <c r="G440" s="2">
        <f>IF(AND(COUNTA($B440:$F440=5),COUNTIF(B$2:B440,B440)=1),1,0)</f>
        <v>0</v>
      </c>
      <c r="H440" s="2">
        <f>IF(AND(COUNTA($B440:$F440=5),COUNTIF(C$2:C440,C440)=1),1,0)</f>
        <v>0</v>
      </c>
      <c r="I440" s="2">
        <f>IF(AND(COUNTA($B440:$F440=5),COUNTIF(D$2:D440,D440)=1),1,0)</f>
        <v>0</v>
      </c>
      <c r="J440" s="2">
        <f>IF(AND(COUNTA($B440:$F440=5),COUNTIF(E$2:E440,E440)=1),1,0)</f>
        <v>1</v>
      </c>
      <c r="K440" s="2">
        <f>IF(AND(COUNTA($B440:$F440=5),COUNTIF(F$2:F440,F440)=1),1,0)</f>
        <v>0</v>
      </c>
      <c r="L440" s="45" t="str">
        <f t="shared" si="12"/>
        <v>V0060_1</v>
      </c>
      <c r="M440" s="2">
        <f>IF(AND(COUNTA($B440:$F440)=5,COUNTIF(L$2:L440,L440)=1),1,0)</f>
        <v>0</v>
      </c>
      <c r="N440" s="14">
        <f t="array" ref="N440">SUMPRODUCT(--(Volunteer=$D440),--(Volunteer&lt;&gt;""),--(Arsenic_ppb&lt;&gt;""))</f>
        <v>8</v>
      </c>
      <c r="O440" s="14">
        <f t="shared" si="13"/>
        <v>1</v>
      </c>
      <c r="P440" s="36">
        <f t="array" ref="P440">IF(N440=0,"",SUM(IF(Volunteer=$D440,Arsenic_ppb))/N440)</f>
        <v>1</v>
      </c>
      <c r="Q440" s="36">
        <f t="array" ref="Q440">IF(P440="","",MAX((--(Commune=$C440))*IF(Vol_mean="",0,Vol_mean)))</f>
        <v>1</v>
      </c>
      <c r="R440" s="36">
        <f t="array" ref="R440">SUMPRODUCT(--(District=$B440),Commune_max,(--(Commune_tag)))/SUMPRODUCT((--(District=$B440)),Commune_tag)</f>
        <v>1.5999999999999999</v>
      </c>
    </row>
    <row r="441" spans="1:18" x14ac:dyDescent="0.55000000000000004">
      <c r="A441" s="43">
        <v>440</v>
      </c>
      <c r="B441" s="43" t="s">
        <v>27</v>
      </c>
      <c r="C441" s="43" t="s">
        <v>183</v>
      </c>
      <c r="D441" s="43" t="s">
        <v>585</v>
      </c>
      <c r="E441" s="43" t="s">
        <v>592</v>
      </c>
      <c r="F441" s="41">
        <v>1</v>
      </c>
      <c r="G441" s="2">
        <f>IF(AND(COUNTA($B441:$F441=5),COUNTIF(B$2:B441,B441)=1),1,0)</f>
        <v>0</v>
      </c>
      <c r="H441" s="2">
        <f>IF(AND(COUNTA($B441:$F441=5),COUNTIF(C$2:C441,C441)=1),1,0)</f>
        <v>0</v>
      </c>
      <c r="I441" s="2">
        <f>IF(AND(COUNTA($B441:$F441=5),COUNTIF(D$2:D441,D441)=1),1,0)</f>
        <v>0</v>
      </c>
      <c r="J441" s="2">
        <f>IF(AND(COUNTA($B441:$F441=5),COUNTIF(E$2:E441,E441)=1),1,0)</f>
        <v>1</v>
      </c>
      <c r="K441" s="2">
        <f>IF(AND(COUNTA($B441:$F441=5),COUNTIF(F$2:F441,F441)=1),1,0)</f>
        <v>0</v>
      </c>
      <c r="L441" s="45" t="str">
        <f t="shared" si="12"/>
        <v>V0060_1</v>
      </c>
      <c r="M441" s="2">
        <f>IF(AND(COUNTA($B441:$F441)=5,COUNTIF(L$2:L441,L441)=1),1,0)</f>
        <v>0</v>
      </c>
      <c r="N441" s="14">
        <f t="array" ref="N441">SUMPRODUCT(--(Volunteer=$D441),--(Volunteer&lt;&gt;""),--(Arsenic_ppb&lt;&gt;""))</f>
        <v>8</v>
      </c>
      <c r="O441" s="14">
        <f t="shared" si="13"/>
        <v>1</v>
      </c>
      <c r="P441" s="36">
        <f t="array" ref="P441">IF(N441=0,"",SUM(IF(Volunteer=$D441,Arsenic_ppb))/N441)</f>
        <v>1</v>
      </c>
      <c r="Q441" s="36">
        <f t="array" ref="Q441">IF(P441="","",MAX((--(Commune=$C441))*IF(Vol_mean="",0,Vol_mean)))</f>
        <v>1</v>
      </c>
      <c r="R441" s="36">
        <f t="array" ref="R441">SUMPRODUCT(--(District=$B441),Commune_max,(--(Commune_tag)))/SUMPRODUCT((--(District=$B441)),Commune_tag)</f>
        <v>1.5999999999999999</v>
      </c>
    </row>
    <row r="442" spans="1:18" x14ac:dyDescent="0.55000000000000004">
      <c r="A442" s="43">
        <v>441</v>
      </c>
      <c r="B442" s="43" t="s">
        <v>27</v>
      </c>
      <c r="C442" s="43" t="s">
        <v>183</v>
      </c>
      <c r="D442" s="43" t="s">
        <v>585</v>
      </c>
      <c r="E442" s="43" t="s">
        <v>593</v>
      </c>
      <c r="F442" s="41">
        <v>1</v>
      </c>
      <c r="G442" s="2">
        <f>IF(AND(COUNTA($B442:$F442=5),COUNTIF(B$2:B442,B442)=1),1,0)</f>
        <v>0</v>
      </c>
      <c r="H442" s="2">
        <f>IF(AND(COUNTA($B442:$F442=5),COUNTIF(C$2:C442,C442)=1),1,0)</f>
        <v>0</v>
      </c>
      <c r="I442" s="2">
        <f>IF(AND(COUNTA($B442:$F442=5),COUNTIF(D$2:D442,D442)=1),1,0)</f>
        <v>0</v>
      </c>
      <c r="J442" s="2">
        <f>IF(AND(COUNTA($B442:$F442=5),COUNTIF(E$2:E442,E442)=1),1,0)</f>
        <v>1</v>
      </c>
      <c r="K442" s="2">
        <f>IF(AND(COUNTA($B442:$F442=5),COUNTIF(F$2:F442,F442)=1),1,0)</f>
        <v>0</v>
      </c>
      <c r="L442" s="45" t="str">
        <f t="shared" si="12"/>
        <v>V0060_1</v>
      </c>
      <c r="M442" s="2">
        <f>IF(AND(COUNTA($B442:$F442)=5,COUNTIF(L$2:L442,L442)=1),1,0)</f>
        <v>0</v>
      </c>
      <c r="N442" s="14">
        <f t="array" ref="N442">SUMPRODUCT(--(Volunteer=$D442),--(Volunteer&lt;&gt;""),--(Arsenic_ppb&lt;&gt;""))</f>
        <v>8</v>
      </c>
      <c r="O442" s="14">
        <f t="shared" si="13"/>
        <v>1</v>
      </c>
      <c r="P442" s="36">
        <f t="array" ref="P442">IF(N442=0,"",SUM(IF(Volunteer=$D442,Arsenic_ppb))/N442)</f>
        <v>1</v>
      </c>
      <c r="Q442" s="36">
        <f t="array" ref="Q442">IF(P442="","",MAX((--(Commune=$C442))*IF(Vol_mean="",0,Vol_mean)))</f>
        <v>1</v>
      </c>
      <c r="R442" s="36">
        <f t="array" ref="R442">SUMPRODUCT(--(District=$B442),Commune_max,(--(Commune_tag)))/SUMPRODUCT((--(District=$B442)),Commune_tag)</f>
        <v>1.5999999999999999</v>
      </c>
    </row>
    <row r="443" spans="1:18" x14ac:dyDescent="0.55000000000000004">
      <c r="A443" s="43">
        <v>442</v>
      </c>
      <c r="B443" s="43" t="s">
        <v>194</v>
      </c>
      <c r="C443" s="43" t="s">
        <v>195</v>
      </c>
      <c r="D443" s="43" t="s">
        <v>594</v>
      </c>
      <c r="E443" s="43" t="s">
        <v>595</v>
      </c>
      <c r="F443" s="41">
        <v>3</v>
      </c>
      <c r="G443" s="2">
        <f>IF(AND(COUNTA($B443:$F443=5),COUNTIF(B$2:B443,B443)=1),1,0)</f>
        <v>1</v>
      </c>
      <c r="H443" s="2">
        <f>IF(AND(COUNTA($B443:$F443=5),COUNTIF(C$2:C443,C443)=1),1,0)</f>
        <v>1</v>
      </c>
      <c r="I443" s="2">
        <f>IF(AND(COUNTA($B443:$F443=5),COUNTIF(D$2:D443,D443)=1),1,0)</f>
        <v>1</v>
      </c>
      <c r="J443" s="2">
        <f>IF(AND(COUNTA($B443:$F443=5),COUNTIF(E$2:E443,E443)=1),1,0)</f>
        <v>1</v>
      </c>
      <c r="K443" s="2">
        <f>IF(AND(COUNTA($B443:$F443=5),COUNTIF(F$2:F443,F443)=1),1,0)</f>
        <v>0</v>
      </c>
      <c r="L443" s="45" t="str">
        <f t="shared" si="12"/>
        <v>V0061_3</v>
      </c>
      <c r="M443" s="2">
        <f>IF(AND(COUNTA($B443:$F443)=5,COUNTIF(L$2:L443,L443)=1),1,0)</f>
        <v>1</v>
      </c>
      <c r="N443" s="14">
        <f t="array" ref="N443">SUMPRODUCT(--(Volunteer=$D443),--(Volunteer&lt;&gt;""),--(Arsenic_ppb&lt;&gt;""))</f>
        <v>7</v>
      </c>
      <c r="O443" s="14">
        <f t="shared" si="13"/>
        <v>2</v>
      </c>
      <c r="P443" s="36">
        <f t="array" ref="P443">IF(N443=0,"",SUM(IF(Volunteer=$D443,Arsenic_ppb))/N443)</f>
        <v>3.4285714285714284</v>
      </c>
      <c r="Q443" s="36">
        <f t="array" ref="Q443">IF(P443="","",MAX((--(Commune=$C443))*IF(Vol_mean="",0,Vol_mean)))</f>
        <v>5.1111111111111107</v>
      </c>
      <c r="R443" s="36">
        <f t="array" ref="R443">SUMPRODUCT(--(District=$B443),Commune_max,(--(Commune_tag)))/SUMPRODUCT((--(District=$B443)),Commune_tag)</f>
        <v>3.1417989417989411</v>
      </c>
    </row>
    <row r="444" spans="1:18" x14ac:dyDescent="0.55000000000000004">
      <c r="A444" s="43">
        <v>443</v>
      </c>
      <c r="B444" s="43" t="s">
        <v>194</v>
      </c>
      <c r="C444" s="43" t="s">
        <v>195</v>
      </c>
      <c r="D444" s="43" t="s">
        <v>594</v>
      </c>
      <c r="E444" s="43" t="s">
        <v>596</v>
      </c>
      <c r="F444" s="41">
        <v>3</v>
      </c>
      <c r="G444" s="2">
        <f>IF(AND(COUNTA($B444:$F444=5),COUNTIF(B$2:B444,B444)=1),1,0)</f>
        <v>0</v>
      </c>
      <c r="H444" s="2">
        <f>IF(AND(COUNTA($B444:$F444=5),COUNTIF(C$2:C444,C444)=1),1,0)</f>
        <v>0</v>
      </c>
      <c r="I444" s="2">
        <f>IF(AND(COUNTA($B444:$F444=5),COUNTIF(D$2:D444,D444)=1),1,0)</f>
        <v>0</v>
      </c>
      <c r="J444" s="2">
        <f>IF(AND(COUNTA($B444:$F444=5),COUNTIF(E$2:E444,E444)=1),1,0)</f>
        <v>1</v>
      </c>
      <c r="K444" s="2">
        <f>IF(AND(COUNTA($B444:$F444=5),COUNTIF(F$2:F444,F444)=1),1,0)</f>
        <v>0</v>
      </c>
      <c r="L444" s="45" t="str">
        <f t="shared" si="12"/>
        <v>V0061_3</v>
      </c>
      <c r="M444" s="2">
        <f>IF(AND(COUNTA($B444:$F444)=5,COUNTIF(L$2:L444,L444)=1),1,0)</f>
        <v>0</v>
      </c>
      <c r="N444" s="14">
        <f t="array" ref="N444">SUMPRODUCT(--(Volunteer=$D444),--(Volunteer&lt;&gt;""),--(Arsenic_ppb&lt;&gt;""))</f>
        <v>7</v>
      </c>
      <c r="O444" s="14">
        <f t="shared" si="13"/>
        <v>2</v>
      </c>
      <c r="P444" s="36">
        <f t="array" ref="P444">IF(N444=0,"",SUM(IF(Volunteer=$D444,Arsenic_ppb))/N444)</f>
        <v>3.4285714285714284</v>
      </c>
      <c r="Q444" s="36">
        <f t="array" ref="Q444">IF(P444="","",MAX((--(Commune=$C444))*IF(Vol_mean="",0,Vol_mean)))</f>
        <v>5.1111111111111107</v>
      </c>
      <c r="R444" s="36">
        <f t="array" ref="R444">SUMPRODUCT(--(District=$B444),Commune_max,(--(Commune_tag)))/SUMPRODUCT((--(District=$B444)),Commune_tag)</f>
        <v>3.1417989417989411</v>
      </c>
    </row>
    <row r="445" spans="1:18" x14ac:dyDescent="0.55000000000000004">
      <c r="A445" s="43">
        <v>444</v>
      </c>
      <c r="B445" s="43" t="s">
        <v>194</v>
      </c>
      <c r="C445" s="43" t="s">
        <v>195</v>
      </c>
      <c r="D445" s="43" t="s">
        <v>594</v>
      </c>
      <c r="E445" s="43" t="s">
        <v>597</v>
      </c>
      <c r="F445" s="41">
        <v>4</v>
      </c>
      <c r="G445" s="2">
        <f>IF(AND(COUNTA($B445:$F445=5),COUNTIF(B$2:B445,B445)=1),1,0)</f>
        <v>0</v>
      </c>
      <c r="H445" s="2">
        <f>IF(AND(COUNTA($B445:$F445=5),COUNTIF(C$2:C445,C445)=1),1,0)</f>
        <v>0</v>
      </c>
      <c r="I445" s="2">
        <f>IF(AND(COUNTA($B445:$F445=5),COUNTIF(D$2:D445,D445)=1),1,0)</f>
        <v>0</v>
      </c>
      <c r="J445" s="2">
        <f>IF(AND(COUNTA($B445:$F445=5),COUNTIF(E$2:E445,E445)=1),1,0)</f>
        <v>1</v>
      </c>
      <c r="K445" s="2">
        <f>IF(AND(COUNTA($B445:$F445=5),COUNTIF(F$2:F445,F445)=1),1,0)</f>
        <v>0</v>
      </c>
      <c r="L445" s="45" t="str">
        <f t="shared" si="12"/>
        <v>V0061_4</v>
      </c>
      <c r="M445" s="2">
        <f>IF(AND(COUNTA($B445:$F445)=5,COUNTIF(L$2:L445,L445)=1),1,0)</f>
        <v>1</v>
      </c>
      <c r="N445" s="14">
        <f t="array" ref="N445">SUMPRODUCT(--(Volunteer=$D445),--(Volunteer&lt;&gt;""),--(Arsenic_ppb&lt;&gt;""))</f>
        <v>7</v>
      </c>
      <c r="O445" s="14">
        <f t="shared" si="13"/>
        <v>2</v>
      </c>
      <c r="P445" s="36">
        <f t="array" ref="P445">IF(N445=0,"",SUM(IF(Volunteer=$D445,Arsenic_ppb))/N445)</f>
        <v>3.4285714285714284</v>
      </c>
      <c r="Q445" s="36">
        <f t="array" ref="Q445">IF(P445="","",MAX((--(Commune=$C445))*IF(Vol_mean="",0,Vol_mean)))</f>
        <v>5.1111111111111107</v>
      </c>
      <c r="R445" s="36">
        <f t="array" ref="R445">SUMPRODUCT(--(District=$B445),Commune_max,(--(Commune_tag)))/SUMPRODUCT((--(District=$B445)),Commune_tag)</f>
        <v>3.1417989417989411</v>
      </c>
    </row>
    <row r="446" spans="1:18" x14ac:dyDescent="0.55000000000000004">
      <c r="A446" s="43">
        <v>445</v>
      </c>
      <c r="B446" s="43" t="s">
        <v>194</v>
      </c>
      <c r="C446" s="43" t="s">
        <v>195</v>
      </c>
      <c r="D446" s="43" t="s">
        <v>594</v>
      </c>
      <c r="E446" s="43" t="s">
        <v>598</v>
      </c>
      <c r="F446" s="41">
        <v>4</v>
      </c>
      <c r="G446" s="2">
        <f>IF(AND(COUNTA($B446:$F446=5),COUNTIF(B$2:B446,B446)=1),1,0)</f>
        <v>0</v>
      </c>
      <c r="H446" s="2">
        <f>IF(AND(COUNTA($B446:$F446=5),COUNTIF(C$2:C446,C446)=1),1,0)</f>
        <v>0</v>
      </c>
      <c r="I446" s="2">
        <f>IF(AND(COUNTA($B446:$F446=5),COUNTIF(D$2:D446,D446)=1),1,0)</f>
        <v>0</v>
      </c>
      <c r="J446" s="2">
        <f>IF(AND(COUNTA($B446:$F446=5),COUNTIF(E$2:E446,E446)=1),1,0)</f>
        <v>1</v>
      </c>
      <c r="K446" s="2">
        <f>IF(AND(COUNTA($B446:$F446=5),COUNTIF(F$2:F446,F446)=1),1,0)</f>
        <v>0</v>
      </c>
      <c r="L446" s="45" t="str">
        <f t="shared" si="12"/>
        <v>V0061_4</v>
      </c>
      <c r="M446" s="2">
        <f>IF(AND(COUNTA($B446:$F446)=5,COUNTIF(L$2:L446,L446)=1),1,0)</f>
        <v>0</v>
      </c>
      <c r="N446" s="14">
        <f t="array" ref="N446">SUMPRODUCT(--(Volunteer=$D446),--(Volunteer&lt;&gt;""),--(Arsenic_ppb&lt;&gt;""))</f>
        <v>7</v>
      </c>
      <c r="O446" s="14">
        <f t="shared" si="13"/>
        <v>2</v>
      </c>
      <c r="P446" s="36">
        <f t="array" ref="P446">IF(N446=0,"",SUM(IF(Volunteer=$D446,Arsenic_ppb))/N446)</f>
        <v>3.4285714285714284</v>
      </c>
      <c r="Q446" s="36">
        <f t="array" ref="Q446">IF(P446="","",MAX((--(Commune=$C446))*IF(Vol_mean="",0,Vol_mean)))</f>
        <v>5.1111111111111107</v>
      </c>
      <c r="R446" s="36">
        <f t="array" ref="R446">SUMPRODUCT(--(District=$B446),Commune_max,(--(Commune_tag)))/SUMPRODUCT((--(District=$B446)),Commune_tag)</f>
        <v>3.1417989417989411</v>
      </c>
    </row>
    <row r="447" spans="1:18" x14ac:dyDescent="0.55000000000000004">
      <c r="A447" s="43">
        <v>446</v>
      </c>
      <c r="B447" s="43" t="s">
        <v>194</v>
      </c>
      <c r="C447" s="43" t="s">
        <v>195</v>
      </c>
      <c r="D447" s="43" t="s">
        <v>594</v>
      </c>
      <c r="E447" s="43" t="s">
        <v>599</v>
      </c>
      <c r="F447" s="41">
        <v>4</v>
      </c>
      <c r="G447" s="2">
        <f>IF(AND(COUNTA($B447:$F447=5),COUNTIF(B$2:B447,B447)=1),1,0)</f>
        <v>0</v>
      </c>
      <c r="H447" s="2">
        <f>IF(AND(COUNTA($B447:$F447=5),COUNTIF(C$2:C447,C447)=1),1,0)</f>
        <v>0</v>
      </c>
      <c r="I447" s="2">
        <f>IF(AND(COUNTA($B447:$F447=5),COUNTIF(D$2:D447,D447)=1),1,0)</f>
        <v>0</v>
      </c>
      <c r="J447" s="2">
        <f>IF(AND(COUNTA($B447:$F447=5),COUNTIF(E$2:E447,E447)=1),1,0)</f>
        <v>1</v>
      </c>
      <c r="K447" s="2">
        <f>IF(AND(COUNTA($B447:$F447=5),COUNTIF(F$2:F447,F447)=1),1,0)</f>
        <v>0</v>
      </c>
      <c r="L447" s="45" t="str">
        <f t="shared" si="12"/>
        <v>V0061_4</v>
      </c>
      <c r="M447" s="2">
        <f>IF(AND(COUNTA($B447:$F447)=5,COUNTIF(L$2:L447,L447)=1),1,0)</f>
        <v>0</v>
      </c>
      <c r="N447" s="14">
        <f t="array" ref="N447">SUMPRODUCT(--(Volunteer=$D447),--(Volunteer&lt;&gt;""),--(Arsenic_ppb&lt;&gt;""))</f>
        <v>7</v>
      </c>
      <c r="O447" s="14">
        <f t="shared" si="13"/>
        <v>2</v>
      </c>
      <c r="P447" s="36">
        <f t="array" ref="P447">IF(N447=0,"",SUM(IF(Volunteer=$D447,Arsenic_ppb))/N447)</f>
        <v>3.4285714285714284</v>
      </c>
      <c r="Q447" s="36">
        <f t="array" ref="Q447">IF(P447="","",MAX((--(Commune=$C447))*IF(Vol_mean="",0,Vol_mean)))</f>
        <v>5.1111111111111107</v>
      </c>
      <c r="R447" s="36">
        <f t="array" ref="R447">SUMPRODUCT(--(District=$B447),Commune_max,(--(Commune_tag)))/SUMPRODUCT((--(District=$B447)),Commune_tag)</f>
        <v>3.1417989417989411</v>
      </c>
    </row>
    <row r="448" spans="1:18" x14ac:dyDescent="0.55000000000000004">
      <c r="A448" s="43">
        <v>447</v>
      </c>
      <c r="B448" s="43" t="s">
        <v>194</v>
      </c>
      <c r="C448" s="43" t="s">
        <v>195</v>
      </c>
      <c r="D448" s="43" t="s">
        <v>594</v>
      </c>
      <c r="E448" s="43" t="s">
        <v>600</v>
      </c>
      <c r="F448" s="41">
        <v>3</v>
      </c>
      <c r="G448" s="2">
        <f>IF(AND(COUNTA($B448:$F448=5),COUNTIF(B$2:B448,B448)=1),1,0)</f>
        <v>0</v>
      </c>
      <c r="H448" s="2">
        <f>IF(AND(COUNTA($B448:$F448=5),COUNTIF(C$2:C448,C448)=1),1,0)</f>
        <v>0</v>
      </c>
      <c r="I448" s="2">
        <f>IF(AND(COUNTA($B448:$F448=5),COUNTIF(D$2:D448,D448)=1),1,0)</f>
        <v>0</v>
      </c>
      <c r="J448" s="2">
        <f>IF(AND(COUNTA($B448:$F448=5),COUNTIF(E$2:E448,E448)=1),1,0)</f>
        <v>1</v>
      </c>
      <c r="K448" s="2">
        <f>IF(AND(COUNTA($B448:$F448=5),COUNTIF(F$2:F448,F448)=1),1,0)</f>
        <v>0</v>
      </c>
      <c r="L448" s="45" t="str">
        <f t="shared" si="12"/>
        <v>V0061_3</v>
      </c>
      <c r="M448" s="2">
        <f>IF(AND(COUNTA($B448:$F448)=5,COUNTIF(L$2:L448,L448)=1),1,0)</f>
        <v>0</v>
      </c>
      <c r="N448" s="14">
        <f t="array" ref="N448">SUMPRODUCT(--(Volunteer=$D448),--(Volunteer&lt;&gt;""),--(Arsenic_ppb&lt;&gt;""))</f>
        <v>7</v>
      </c>
      <c r="O448" s="14">
        <f t="shared" si="13"/>
        <v>2</v>
      </c>
      <c r="P448" s="36">
        <f t="array" ref="P448">IF(N448=0,"",SUM(IF(Volunteer=$D448,Arsenic_ppb))/N448)</f>
        <v>3.4285714285714284</v>
      </c>
      <c r="Q448" s="36">
        <f t="array" ref="Q448">IF(P448="","",MAX((--(Commune=$C448))*IF(Vol_mean="",0,Vol_mean)))</f>
        <v>5.1111111111111107</v>
      </c>
      <c r="R448" s="36">
        <f t="array" ref="R448">SUMPRODUCT(--(District=$B448),Commune_max,(--(Commune_tag)))/SUMPRODUCT((--(District=$B448)),Commune_tag)</f>
        <v>3.1417989417989411</v>
      </c>
    </row>
    <row r="449" spans="1:18" x14ac:dyDescent="0.55000000000000004">
      <c r="A449" s="43">
        <v>448</v>
      </c>
      <c r="B449" s="43" t="s">
        <v>194</v>
      </c>
      <c r="C449" s="43" t="s">
        <v>195</v>
      </c>
      <c r="D449" s="43" t="s">
        <v>594</v>
      </c>
      <c r="E449" s="43" t="s">
        <v>601</v>
      </c>
      <c r="F449" s="41">
        <v>3</v>
      </c>
      <c r="G449" s="2">
        <f>IF(AND(COUNTA($B449:$F449=5),COUNTIF(B$2:B449,B449)=1),1,0)</f>
        <v>0</v>
      </c>
      <c r="H449" s="2">
        <f>IF(AND(COUNTA($B449:$F449=5),COUNTIF(C$2:C449,C449)=1),1,0)</f>
        <v>0</v>
      </c>
      <c r="I449" s="2">
        <f>IF(AND(COUNTA($B449:$F449=5),COUNTIF(D$2:D449,D449)=1),1,0)</f>
        <v>0</v>
      </c>
      <c r="J449" s="2">
        <f>IF(AND(COUNTA($B449:$F449=5),COUNTIF(E$2:E449,E449)=1),1,0)</f>
        <v>1</v>
      </c>
      <c r="K449" s="2">
        <f>IF(AND(COUNTA($B449:$F449=5),COUNTIF(F$2:F449,F449)=1),1,0)</f>
        <v>0</v>
      </c>
      <c r="L449" s="45" t="str">
        <f t="shared" si="12"/>
        <v>V0061_3</v>
      </c>
      <c r="M449" s="2">
        <f>IF(AND(COUNTA($B449:$F449)=5,COUNTIF(L$2:L449,L449)=1),1,0)</f>
        <v>0</v>
      </c>
      <c r="N449" s="14">
        <f t="array" ref="N449">SUMPRODUCT(--(Volunteer=$D449),--(Volunteer&lt;&gt;""),--(Arsenic_ppb&lt;&gt;""))</f>
        <v>7</v>
      </c>
      <c r="O449" s="14">
        <f t="shared" si="13"/>
        <v>2</v>
      </c>
      <c r="P449" s="36">
        <f t="array" ref="P449">IF(N449=0,"",SUM(IF(Volunteer=$D449,Arsenic_ppb))/N449)</f>
        <v>3.4285714285714284</v>
      </c>
      <c r="Q449" s="36">
        <f t="array" ref="Q449">IF(P449="","",MAX((--(Commune=$C449))*IF(Vol_mean="",0,Vol_mean)))</f>
        <v>5.1111111111111107</v>
      </c>
      <c r="R449" s="36">
        <f t="array" ref="R449">SUMPRODUCT(--(District=$B449),Commune_max,(--(Commune_tag)))/SUMPRODUCT((--(District=$B449)),Commune_tag)</f>
        <v>3.1417989417989411</v>
      </c>
    </row>
    <row r="450" spans="1:18" x14ac:dyDescent="0.55000000000000004">
      <c r="A450" s="43">
        <v>449</v>
      </c>
      <c r="B450" s="43" t="s">
        <v>194</v>
      </c>
      <c r="C450" s="43" t="s">
        <v>195</v>
      </c>
      <c r="D450" s="43" t="s">
        <v>602</v>
      </c>
      <c r="E450" s="43" t="s">
        <v>603</v>
      </c>
      <c r="F450" s="41">
        <v>4</v>
      </c>
      <c r="G450" s="2">
        <f>IF(AND(COUNTA($B450:$F450=5),COUNTIF(B$2:B450,B450)=1),1,0)</f>
        <v>0</v>
      </c>
      <c r="H450" s="2">
        <f>IF(AND(COUNTA($B450:$F450=5),COUNTIF(C$2:C450,C450)=1),1,0)</f>
        <v>0</v>
      </c>
      <c r="I450" s="2">
        <f>IF(AND(COUNTA($B450:$F450=5),COUNTIF(D$2:D450,D450)=1),1,0)</f>
        <v>1</v>
      </c>
      <c r="J450" s="2">
        <f>IF(AND(COUNTA($B450:$F450=5),COUNTIF(E$2:E450,E450)=1),1,0)</f>
        <v>1</v>
      </c>
      <c r="K450" s="2">
        <f>IF(AND(COUNTA($B450:$F450=5),COUNTIF(F$2:F450,F450)=1),1,0)</f>
        <v>0</v>
      </c>
      <c r="L450" s="45" t="str">
        <f t="shared" ref="L450:L513" si="14">CONCATENATE(D450,"_",F450)</f>
        <v>V0062_4</v>
      </c>
      <c r="M450" s="2">
        <f>IF(AND(COUNTA($B450:$F450)=5,COUNTIF(L$2:L450,L450)=1),1,0)</f>
        <v>1</v>
      </c>
      <c r="N450" s="14">
        <f t="array" ref="N450">SUMPRODUCT(--(Volunteer=$D450),--(Volunteer&lt;&gt;""),--(Arsenic_ppb&lt;&gt;""))</f>
        <v>9</v>
      </c>
      <c r="O450" s="14">
        <f t="shared" ref="O450:O513" si="15">SUMPRODUCT(--(Volunteer=$D450),Vol_Indic_Tag)</f>
        <v>2</v>
      </c>
      <c r="P450" s="36">
        <f t="array" ref="P450">IF(N450=0,"",SUM(IF(Volunteer=$D450,Arsenic_ppb))/N450)</f>
        <v>4.333333333333333</v>
      </c>
      <c r="Q450" s="36">
        <f t="array" ref="Q450">IF(P450="","",MAX((--(Commune=$C450))*IF(Vol_mean="",0,Vol_mean)))</f>
        <v>5.1111111111111107</v>
      </c>
      <c r="R450" s="36">
        <f t="array" ref="R450">SUMPRODUCT(--(District=$B450),Commune_max,(--(Commune_tag)))/SUMPRODUCT((--(District=$B450)),Commune_tag)</f>
        <v>3.1417989417989411</v>
      </c>
    </row>
    <row r="451" spans="1:18" x14ac:dyDescent="0.55000000000000004">
      <c r="A451" s="43">
        <v>450</v>
      </c>
      <c r="B451" s="43" t="s">
        <v>194</v>
      </c>
      <c r="C451" s="43" t="s">
        <v>195</v>
      </c>
      <c r="D451" s="43" t="s">
        <v>602</v>
      </c>
      <c r="E451" s="43" t="s">
        <v>604</v>
      </c>
      <c r="F451" s="41">
        <v>4</v>
      </c>
      <c r="G451" s="2">
        <f>IF(AND(COUNTA($B451:$F451=5),COUNTIF(B$2:B451,B451)=1),1,0)</f>
        <v>0</v>
      </c>
      <c r="H451" s="2">
        <f>IF(AND(COUNTA($B451:$F451=5),COUNTIF(C$2:C451,C451)=1),1,0)</f>
        <v>0</v>
      </c>
      <c r="I451" s="2">
        <f>IF(AND(COUNTA($B451:$F451=5),COUNTIF(D$2:D451,D451)=1),1,0)</f>
        <v>0</v>
      </c>
      <c r="J451" s="2">
        <f>IF(AND(COUNTA($B451:$F451=5),COUNTIF(E$2:E451,E451)=1),1,0)</f>
        <v>1</v>
      </c>
      <c r="K451" s="2">
        <f>IF(AND(COUNTA($B451:$F451=5),COUNTIF(F$2:F451,F451)=1),1,0)</f>
        <v>0</v>
      </c>
      <c r="L451" s="45" t="str">
        <f t="shared" si="14"/>
        <v>V0062_4</v>
      </c>
      <c r="M451" s="2">
        <f>IF(AND(COUNTA($B451:$F451)=5,COUNTIF(L$2:L451,L451)=1),1,0)</f>
        <v>0</v>
      </c>
      <c r="N451" s="14">
        <f t="array" ref="N451">SUMPRODUCT(--(Volunteer=$D451),--(Volunteer&lt;&gt;""),--(Arsenic_ppb&lt;&gt;""))</f>
        <v>9</v>
      </c>
      <c r="O451" s="14">
        <f t="shared" si="15"/>
        <v>2</v>
      </c>
      <c r="P451" s="36">
        <f t="array" ref="P451">IF(N451=0,"",SUM(IF(Volunteer=$D451,Arsenic_ppb))/N451)</f>
        <v>4.333333333333333</v>
      </c>
      <c r="Q451" s="36">
        <f t="array" ref="Q451">IF(P451="","",MAX((--(Commune=$C451))*IF(Vol_mean="",0,Vol_mean)))</f>
        <v>5.1111111111111107</v>
      </c>
      <c r="R451" s="36">
        <f t="array" ref="R451">SUMPRODUCT(--(District=$B451),Commune_max,(--(Commune_tag)))/SUMPRODUCT((--(District=$B451)),Commune_tag)</f>
        <v>3.1417989417989411</v>
      </c>
    </row>
    <row r="452" spans="1:18" x14ac:dyDescent="0.55000000000000004">
      <c r="A452" s="43">
        <v>451</v>
      </c>
      <c r="B452" s="43" t="s">
        <v>194</v>
      </c>
      <c r="C452" s="43" t="s">
        <v>195</v>
      </c>
      <c r="D452" s="43" t="s">
        <v>602</v>
      </c>
      <c r="E452" s="43" t="s">
        <v>605</v>
      </c>
      <c r="F452" s="41">
        <v>5</v>
      </c>
      <c r="G452" s="2">
        <f>IF(AND(COUNTA($B452:$F452=5),COUNTIF(B$2:B452,B452)=1),1,0)</f>
        <v>0</v>
      </c>
      <c r="H452" s="2">
        <f>IF(AND(COUNTA($B452:$F452=5),COUNTIF(C$2:C452,C452)=1),1,0)</f>
        <v>0</v>
      </c>
      <c r="I452" s="2">
        <f>IF(AND(COUNTA($B452:$F452=5),COUNTIF(D$2:D452,D452)=1),1,0)</f>
        <v>0</v>
      </c>
      <c r="J452" s="2">
        <f>IF(AND(COUNTA($B452:$F452=5),COUNTIF(E$2:E452,E452)=1),1,0)</f>
        <v>1</v>
      </c>
      <c r="K452" s="2">
        <f>IF(AND(COUNTA($B452:$F452=5),COUNTIF(F$2:F452,F452)=1),1,0)</f>
        <v>0</v>
      </c>
      <c r="L452" s="45" t="str">
        <f t="shared" si="14"/>
        <v>V0062_5</v>
      </c>
      <c r="M452" s="2">
        <f>IF(AND(COUNTA($B452:$F452)=5,COUNTIF(L$2:L452,L452)=1),1,0)</f>
        <v>1</v>
      </c>
      <c r="N452" s="14">
        <f t="array" ref="N452">SUMPRODUCT(--(Volunteer=$D452),--(Volunteer&lt;&gt;""),--(Arsenic_ppb&lt;&gt;""))</f>
        <v>9</v>
      </c>
      <c r="O452" s="14">
        <f t="shared" si="15"/>
        <v>2</v>
      </c>
      <c r="P452" s="36">
        <f t="array" ref="P452">IF(N452=0,"",SUM(IF(Volunteer=$D452,Arsenic_ppb))/N452)</f>
        <v>4.333333333333333</v>
      </c>
      <c r="Q452" s="36">
        <f t="array" ref="Q452">IF(P452="","",MAX((--(Commune=$C452))*IF(Vol_mean="",0,Vol_mean)))</f>
        <v>5.1111111111111107</v>
      </c>
      <c r="R452" s="36">
        <f t="array" ref="R452">SUMPRODUCT(--(District=$B452),Commune_max,(--(Commune_tag)))/SUMPRODUCT((--(District=$B452)),Commune_tag)</f>
        <v>3.1417989417989411</v>
      </c>
    </row>
    <row r="453" spans="1:18" x14ac:dyDescent="0.55000000000000004">
      <c r="A453" s="43">
        <v>452</v>
      </c>
      <c r="B453" s="43" t="s">
        <v>194</v>
      </c>
      <c r="C453" s="43" t="s">
        <v>195</v>
      </c>
      <c r="D453" s="43" t="s">
        <v>602</v>
      </c>
      <c r="E453" s="43" t="s">
        <v>606</v>
      </c>
      <c r="F453" s="41">
        <v>4</v>
      </c>
      <c r="G453" s="2">
        <f>IF(AND(COUNTA($B453:$F453=5),COUNTIF(B$2:B453,B453)=1),1,0)</f>
        <v>0</v>
      </c>
      <c r="H453" s="2">
        <f>IF(AND(COUNTA($B453:$F453=5),COUNTIF(C$2:C453,C453)=1),1,0)</f>
        <v>0</v>
      </c>
      <c r="I453" s="2">
        <f>IF(AND(COUNTA($B453:$F453=5),COUNTIF(D$2:D453,D453)=1),1,0)</f>
        <v>0</v>
      </c>
      <c r="J453" s="2">
        <f>IF(AND(COUNTA($B453:$F453=5),COUNTIF(E$2:E453,E453)=1),1,0)</f>
        <v>1</v>
      </c>
      <c r="K453" s="2">
        <f>IF(AND(COUNTA($B453:$F453=5),COUNTIF(F$2:F453,F453)=1),1,0)</f>
        <v>0</v>
      </c>
      <c r="L453" s="45" t="str">
        <f t="shared" si="14"/>
        <v>V0062_4</v>
      </c>
      <c r="M453" s="2">
        <f>IF(AND(COUNTA($B453:$F453)=5,COUNTIF(L$2:L453,L453)=1),1,0)</f>
        <v>0</v>
      </c>
      <c r="N453" s="14">
        <f t="array" ref="N453">SUMPRODUCT(--(Volunteer=$D453),--(Volunteer&lt;&gt;""),--(Arsenic_ppb&lt;&gt;""))</f>
        <v>9</v>
      </c>
      <c r="O453" s="14">
        <f t="shared" si="15"/>
        <v>2</v>
      </c>
      <c r="P453" s="36">
        <f t="array" ref="P453">IF(N453=0,"",SUM(IF(Volunteer=$D453,Arsenic_ppb))/N453)</f>
        <v>4.333333333333333</v>
      </c>
      <c r="Q453" s="36">
        <f t="array" ref="Q453">IF(P453="","",MAX((--(Commune=$C453))*IF(Vol_mean="",0,Vol_mean)))</f>
        <v>5.1111111111111107</v>
      </c>
      <c r="R453" s="36">
        <f t="array" ref="R453">SUMPRODUCT(--(District=$B453),Commune_max,(--(Commune_tag)))/SUMPRODUCT((--(District=$B453)),Commune_tag)</f>
        <v>3.1417989417989411</v>
      </c>
    </row>
    <row r="454" spans="1:18" x14ac:dyDescent="0.55000000000000004">
      <c r="A454" s="43">
        <v>453</v>
      </c>
      <c r="B454" s="43" t="s">
        <v>194</v>
      </c>
      <c r="C454" s="43" t="s">
        <v>195</v>
      </c>
      <c r="D454" s="43" t="s">
        <v>602</v>
      </c>
      <c r="E454" s="43" t="s">
        <v>607</v>
      </c>
      <c r="F454" s="41">
        <v>5</v>
      </c>
      <c r="G454" s="2">
        <f>IF(AND(COUNTA($B454:$F454=5),COUNTIF(B$2:B454,B454)=1),1,0)</f>
        <v>0</v>
      </c>
      <c r="H454" s="2">
        <f>IF(AND(COUNTA($B454:$F454=5),COUNTIF(C$2:C454,C454)=1),1,0)</f>
        <v>0</v>
      </c>
      <c r="I454" s="2">
        <f>IF(AND(COUNTA($B454:$F454=5),COUNTIF(D$2:D454,D454)=1),1,0)</f>
        <v>0</v>
      </c>
      <c r="J454" s="2">
        <f>IF(AND(COUNTA($B454:$F454=5),COUNTIF(E$2:E454,E454)=1),1,0)</f>
        <v>1</v>
      </c>
      <c r="K454" s="2">
        <f>IF(AND(COUNTA($B454:$F454=5),COUNTIF(F$2:F454,F454)=1),1,0)</f>
        <v>0</v>
      </c>
      <c r="L454" s="45" t="str">
        <f t="shared" si="14"/>
        <v>V0062_5</v>
      </c>
      <c r="M454" s="2">
        <f>IF(AND(COUNTA($B454:$F454)=5,COUNTIF(L$2:L454,L454)=1),1,0)</f>
        <v>0</v>
      </c>
      <c r="N454" s="14">
        <f t="array" ref="N454">SUMPRODUCT(--(Volunteer=$D454),--(Volunteer&lt;&gt;""),--(Arsenic_ppb&lt;&gt;""))</f>
        <v>9</v>
      </c>
      <c r="O454" s="14">
        <f t="shared" si="15"/>
        <v>2</v>
      </c>
      <c r="P454" s="36">
        <f t="array" ref="P454">IF(N454=0,"",SUM(IF(Volunteer=$D454,Arsenic_ppb))/N454)</f>
        <v>4.333333333333333</v>
      </c>
      <c r="Q454" s="36">
        <f t="array" ref="Q454">IF(P454="","",MAX((--(Commune=$C454))*IF(Vol_mean="",0,Vol_mean)))</f>
        <v>5.1111111111111107</v>
      </c>
      <c r="R454" s="36">
        <f t="array" ref="R454">SUMPRODUCT(--(District=$B454),Commune_max,(--(Commune_tag)))/SUMPRODUCT((--(District=$B454)),Commune_tag)</f>
        <v>3.1417989417989411</v>
      </c>
    </row>
    <row r="455" spans="1:18" x14ac:dyDescent="0.55000000000000004">
      <c r="A455" s="43">
        <v>454</v>
      </c>
      <c r="B455" s="43" t="s">
        <v>194</v>
      </c>
      <c r="C455" s="43" t="s">
        <v>195</v>
      </c>
      <c r="D455" s="43" t="s">
        <v>602</v>
      </c>
      <c r="E455" s="43" t="s">
        <v>608</v>
      </c>
      <c r="F455" s="41">
        <v>4</v>
      </c>
      <c r="G455" s="2">
        <f>IF(AND(COUNTA($B455:$F455=5),COUNTIF(B$2:B455,B455)=1),1,0)</f>
        <v>0</v>
      </c>
      <c r="H455" s="2">
        <f>IF(AND(COUNTA($B455:$F455=5),COUNTIF(C$2:C455,C455)=1),1,0)</f>
        <v>0</v>
      </c>
      <c r="I455" s="2">
        <f>IF(AND(COUNTA($B455:$F455=5),COUNTIF(D$2:D455,D455)=1),1,0)</f>
        <v>0</v>
      </c>
      <c r="J455" s="2">
        <f>IF(AND(COUNTA($B455:$F455=5),COUNTIF(E$2:E455,E455)=1),1,0)</f>
        <v>1</v>
      </c>
      <c r="K455" s="2">
        <f>IF(AND(COUNTA($B455:$F455=5),COUNTIF(F$2:F455,F455)=1),1,0)</f>
        <v>0</v>
      </c>
      <c r="L455" s="45" t="str">
        <f t="shared" si="14"/>
        <v>V0062_4</v>
      </c>
      <c r="M455" s="2">
        <f>IF(AND(COUNTA($B455:$F455)=5,COUNTIF(L$2:L455,L455)=1),1,0)</f>
        <v>0</v>
      </c>
      <c r="N455" s="14">
        <f t="array" ref="N455">SUMPRODUCT(--(Volunteer=$D455),--(Volunteer&lt;&gt;""),--(Arsenic_ppb&lt;&gt;""))</f>
        <v>9</v>
      </c>
      <c r="O455" s="14">
        <f t="shared" si="15"/>
        <v>2</v>
      </c>
      <c r="P455" s="36">
        <f t="array" ref="P455">IF(N455=0,"",SUM(IF(Volunteer=$D455,Arsenic_ppb))/N455)</f>
        <v>4.333333333333333</v>
      </c>
      <c r="Q455" s="36">
        <f t="array" ref="Q455">IF(P455="","",MAX((--(Commune=$C455))*IF(Vol_mean="",0,Vol_mean)))</f>
        <v>5.1111111111111107</v>
      </c>
      <c r="R455" s="36">
        <f t="array" ref="R455">SUMPRODUCT(--(District=$B455),Commune_max,(--(Commune_tag)))/SUMPRODUCT((--(District=$B455)),Commune_tag)</f>
        <v>3.1417989417989411</v>
      </c>
    </row>
    <row r="456" spans="1:18" x14ac:dyDescent="0.55000000000000004">
      <c r="A456" s="43">
        <v>455</v>
      </c>
      <c r="B456" s="43" t="s">
        <v>194</v>
      </c>
      <c r="C456" s="43" t="s">
        <v>195</v>
      </c>
      <c r="D456" s="43" t="s">
        <v>602</v>
      </c>
      <c r="E456" s="43" t="s">
        <v>609</v>
      </c>
      <c r="F456" s="41">
        <v>4</v>
      </c>
      <c r="G456" s="2">
        <f>IF(AND(COUNTA($B456:$F456=5),COUNTIF(B$2:B456,B456)=1),1,0)</f>
        <v>0</v>
      </c>
      <c r="H456" s="2">
        <f>IF(AND(COUNTA($B456:$F456=5),COUNTIF(C$2:C456,C456)=1),1,0)</f>
        <v>0</v>
      </c>
      <c r="I456" s="2">
        <f>IF(AND(COUNTA($B456:$F456=5),COUNTIF(D$2:D456,D456)=1),1,0)</f>
        <v>0</v>
      </c>
      <c r="J456" s="2">
        <f>IF(AND(COUNTA($B456:$F456=5),COUNTIF(E$2:E456,E456)=1),1,0)</f>
        <v>1</v>
      </c>
      <c r="K456" s="2">
        <f>IF(AND(COUNTA($B456:$F456=5),COUNTIF(F$2:F456,F456)=1),1,0)</f>
        <v>0</v>
      </c>
      <c r="L456" s="45" t="str">
        <f t="shared" si="14"/>
        <v>V0062_4</v>
      </c>
      <c r="M456" s="2">
        <f>IF(AND(COUNTA($B456:$F456)=5,COUNTIF(L$2:L456,L456)=1),1,0)</f>
        <v>0</v>
      </c>
      <c r="N456" s="14">
        <f t="array" ref="N456">SUMPRODUCT(--(Volunteer=$D456),--(Volunteer&lt;&gt;""),--(Arsenic_ppb&lt;&gt;""))</f>
        <v>9</v>
      </c>
      <c r="O456" s="14">
        <f t="shared" si="15"/>
        <v>2</v>
      </c>
      <c r="P456" s="36">
        <f t="array" ref="P456">IF(N456=0,"",SUM(IF(Volunteer=$D456,Arsenic_ppb))/N456)</f>
        <v>4.333333333333333</v>
      </c>
      <c r="Q456" s="36">
        <f t="array" ref="Q456">IF(P456="","",MAX((--(Commune=$C456))*IF(Vol_mean="",0,Vol_mean)))</f>
        <v>5.1111111111111107</v>
      </c>
      <c r="R456" s="36">
        <f t="array" ref="R456">SUMPRODUCT(--(District=$B456),Commune_max,(--(Commune_tag)))/SUMPRODUCT((--(District=$B456)),Commune_tag)</f>
        <v>3.1417989417989411</v>
      </c>
    </row>
    <row r="457" spans="1:18" x14ac:dyDescent="0.55000000000000004">
      <c r="A457" s="43">
        <v>456</v>
      </c>
      <c r="B457" s="43" t="s">
        <v>194</v>
      </c>
      <c r="C457" s="43" t="s">
        <v>195</v>
      </c>
      <c r="D457" s="43" t="s">
        <v>602</v>
      </c>
      <c r="E457" s="43" t="s">
        <v>610</v>
      </c>
      <c r="F457" s="41">
        <v>4</v>
      </c>
      <c r="G457" s="2">
        <f>IF(AND(COUNTA($B457:$F457=5),COUNTIF(B$2:B457,B457)=1),1,0)</f>
        <v>0</v>
      </c>
      <c r="H457" s="2">
        <f>IF(AND(COUNTA($B457:$F457=5),COUNTIF(C$2:C457,C457)=1),1,0)</f>
        <v>0</v>
      </c>
      <c r="I457" s="2">
        <f>IF(AND(COUNTA($B457:$F457=5),COUNTIF(D$2:D457,D457)=1),1,0)</f>
        <v>0</v>
      </c>
      <c r="J457" s="2">
        <f>IF(AND(COUNTA($B457:$F457=5),COUNTIF(E$2:E457,E457)=1),1,0)</f>
        <v>1</v>
      </c>
      <c r="K457" s="2">
        <f>IF(AND(COUNTA($B457:$F457=5),COUNTIF(F$2:F457,F457)=1),1,0)</f>
        <v>0</v>
      </c>
      <c r="L457" s="45" t="str">
        <f t="shared" si="14"/>
        <v>V0062_4</v>
      </c>
      <c r="M457" s="2">
        <f>IF(AND(COUNTA($B457:$F457)=5,COUNTIF(L$2:L457,L457)=1),1,0)</f>
        <v>0</v>
      </c>
      <c r="N457" s="14">
        <f t="array" ref="N457">SUMPRODUCT(--(Volunteer=$D457),--(Volunteer&lt;&gt;""),--(Arsenic_ppb&lt;&gt;""))</f>
        <v>9</v>
      </c>
      <c r="O457" s="14">
        <f t="shared" si="15"/>
        <v>2</v>
      </c>
      <c r="P457" s="36">
        <f t="array" ref="P457">IF(N457=0,"",SUM(IF(Volunteer=$D457,Arsenic_ppb))/N457)</f>
        <v>4.333333333333333</v>
      </c>
      <c r="Q457" s="36">
        <f t="array" ref="Q457">IF(P457="","",MAX((--(Commune=$C457))*IF(Vol_mean="",0,Vol_mean)))</f>
        <v>5.1111111111111107</v>
      </c>
      <c r="R457" s="36">
        <f t="array" ref="R457">SUMPRODUCT(--(District=$B457),Commune_max,(--(Commune_tag)))/SUMPRODUCT((--(District=$B457)),Commune_tag)</f>
        <v>3.1417989417989411</v>
      </c>
    </row>
    <row r="458" spans="1:18" x14ac:dyDescent="0.55000000000000004">
      <c r="A458" s="43">
        <v>457</v>
      </c>
      <c r="B458" s="43" t="s">
        <v>194</v>
      </c>
      <c r="C458" s="43" t="s">
        <v>195</v>
      </c>
      <c r="D458" s="43" t="s">
        <v>602</v>
      </c>
      <c r="E458" s="43" t="s">
        <v>611</v>
      </c>
      <c r="F458" s="41">
        <v>5</v>
      </c>
      <c r="G458" s="2">
        <f>IF(AND(COUNTA($B458:$F458=5),COUNTIF(B$2:B458,B458)=1),1,0)</f>
        <v>0</v>
      </c>
      <c r="H458" s="2">
        <f>IF(AND(COUNTA($B458:$F458=5),COUNTIF(C$2:C458,C458)=1),1,0)</f>
        <v>0</v>
      </c>
      <c r="I458" s="2">
        <f>IF(AND(COUNTA($B458:$F458=5),COUNTIF(D$2:D458,D458)=1),1,0)</f>
        <v>0</v>
      </c>
      <c r="J458" s="2">
        <f>IF(AND(COUNTA($B458:$F458=5),COUNTIF(E$2:E458,E458)=1),1,0)</f>
        <v>1</v>
      </c>
      <c r="K458" s="2">
        <f>IF(AND(COUNTA($B458:$F458=5),COUNTIF(F$2:F458,F458)=1),1,0)</f>
        <v>0</v>
      </c>
      <c r="L458" s="45" t="str">
        <f t="shared" si="14"/>
        <v>V0062_5</v>
      </c>
      <c r="M458" s="2">
        <f>IF(AND(COUNTA($B458:$F458)=5,COUNTIF(L$2:L458,L458)=1),1,0)</f>
        <v>0</v>
      </c>
      <c r="N458" s="14">
        <f t="array" ref="N458">SUMPRODUCT(--(Volunteer=$D458),--(Volunteer&lt;&gt;""),--(Arsenic_ppb&lt;&gt;""))</f>
        <v>9</v>
      </c>
      <c r="O458" s="14">
        <f t="shared" si="15"/>
        <v>2</v>
      </c>
      <c r="P458" s="36">
        <f t="array" ref="P458">IF(N458=0,"",SUM(IF(Volunteer=$D458,Arsenic_ppb))/N458)</f>
        <v>4.333333333333333</v>
      </c>
      <c r="Q458" s="36">
        <f t="array" ref="Q458">IF(P458="","",MAX((--(Commune=$C458))*IF(Vol_mean="",0,Vol_mean)))</f>
        <v>5.1111111111111107</v>
      </c>
      <c r="R458" s="36">
        <f t="array" ref="R458">SUMPRODUCT(--(District=$B458),Commune_max,(--(Commune_tag)))/SUMPRODUCT((--(District=$B458)),Commune_tag)</f>
        <v>3.1417989417989411</v>
      </c>
    </row>
    <row r="459" spans="1:18" x14ac:dyDescent="0.55000000000000004">
      <c r="A459" s="43">
        <v>458</v>
      </c>
      <c r="B459" s="43" t="s">
        <v>194</v>
      </c>
      <c r="C459" s="43" t="s">
        <v>195</v>
      </c>
      <c r="D459" s="43" t="s">
        <v>612</v>
      </c>
      <c r="E459" s="43" t="s">
        <v>613</v>
      </c>
      <c r="F459" s="41">
        <v>5</v>
      </c>
      <c r="G459" s="2">
        <f>IF(AND(COUNTA($B459:$F459=5),COUNTIF(B$2:B459,B459)=1),1,0)</f>
        <v>0</v>
      </c>
      <c r="H459" s="2">
        <f>IF(AND(COUNTA($B459:$F459=5),COUNTIF(C$2:C459,C459)=1),1,0)</f>
        <v>0</v>
      </c>
      <c r="I459" s="2">
        <f>IF(AND(COUNTA($B459:$F459=5),COUNTIF(D$2:D459,D459)=1),1,0)</f>
        <v>1</v>
      </c>
      <c r="J459" s="2">
        <f>IF(AND(COUNTA($B459:$F459=5),COUNTIF(E$2:E459,E459)=1),1,0)</f>
        <v>1</v>
      </c>
      <c r="K459" s="2">
        <f>IF(AND(COUNTA($B459:$F459=5),COUNTIF(F$2:F459,F459)=1),1,0)</f>
        <v>0</v>
      </c>
      <c r="L459" s="45" t="str">
        <f t="shared" si="14"/>
        <v>V0063_5</v>
      </c>
      <c r="M459" s="2">
        <f>IF(AND(COUNTA($B459:$F459)=5,COUNTIF(L$2:L459,L459)=1),1,0)</f>
        <v>1</v>
      </c>
      <c r="N459" s="14">
        <f t="array" ref="N459">SUMPRODUCT(--(Volunteer=$D459),--(Volunteer&lt;&gt;""),--(Arsenic_ppb&lt;&gt;""))</f>
        <v>9</v>
      </c>
      <c r="O459" s="14">
        <f t="shared" si="15"/>
        <v>3</v>
      </c>
      <c r="P459" s="36">
        <f t="array" ref="P459">IF(N459=0,"",SUM(IF(Volunteer=$D459,Arsenic_ppb))/N459)</f>
        <v>5.1111111111111107</v>
      </c>
      <c r="Q459" s="36">
        <f t="array" ref="Q459">IF(P459="","",MAX((--(Commune=$C459))*IF(Vol_mean="",0,Vol_mean)))</f>
        <v>5.1111111111111107</v>
      </c>
      <c r="R459" s="36">
        <f t="array" ref="R459">SUMPRODUCT(--(District=$B459),Commune_max,(--(Commune_tag)))/SUMPRODUCT((--(District=$B459)),Commune_tag)</f>
        <v>3.1417989417989411</v>
      </c>
    </row>
    <row r="460" spans="1:18" x14ac:dyDescent="0.55000000000000004">
      <c r="A460" s="43">
        <v>459</v>
      </c>
      <c r="B460" s="43" t="s">
        <v>194</v>
      </c>
      <c r="C460" s="43" t="s">
        <v>195</v>
      </c>
      <c r="D460" s="43" t="s">
        <v>612</v>
      </c>
      <c r="E460" s="43" t="s">
        <v>614</v>
      </c>
      <c r="F460" s="41">
        <v>4</v>
      </c>
      <c r="G460" s="2">
        <f>IF(AND(COUNTA($B460:$F460=5),COUNTIF(B$2:B460,B460)=1),1,0)</f>
        <v>0</v>
      </c>
      <c r="H460" s="2">
        <f>IF(AND(COUNTA($B460:$F460=5),COUNTIF(C$2:C460,C460)=1),1,0)</f>
        <v>0</v>
      </c>
      <c r="I460" s="2">
        <f>IF(AND(COUNTA($B460:$F460=5),COUNTIF(D$2:D460,D460)=1),1,0)</f>
        <v>0</v>
      </c>
      <c r="J460" s="2">
        <f>IF(AND(COUNTA($B460:$F460=5),COUNTIF(E$2:E460,E460)=1),1,0)</f>
        <v>1</v>
      </c>
      <c r="K460" s="2">
        <f>IF(AND(COUNTA($B460:$F460=5),COUNTIF(F$2:F460,F460)=1),1,0)</f>
        <v>0</v>
      </c>
      <c r="L460" s="45" t="str">
        <f t="shared" si="14"/>
        <v>V0063_4</v>
      </c>
      <c r="M460" s="2">
        <f>IF(AND(COUNTA($B460:$F460)=5,COUNTIF(L$2:L460,L460)=1),1,0)</f>
        <v>1</v>
      </c>
      <c r="N460" s="14">
        <f t="array" ref="N460">SUMPRODUCT(--(Volunteer=$D460),--(Volunteer&lt;&gt;""),--(Arsenic_ppb&lt;&gt;""))</f>
        <v>9</v>
      </c>
      <c r="O460" s="14">
        <f t="shared" si="15"/>
        <v>3</v>
      </c>
      <c r="P460" s="36">
        <f t="array" ref="P460">IF(N460=0,"",SUM(IF(Volunteer=$D460,Arsenic_ppb))/N460)</f>
        <v>5.1111111111111107</v>
      </c>
      <c r="Q460" s="36">
        <f t="array" ref="Q460">IF(P460="","",MAX((--(Commune=$C460))*IF(Vol_mean="",0,Vol_mean)))</f>
        <v>5.1111111111111107</v>
      </c>
      <c r="R460" s="36">
        <f t="array" ref="R460">SUMPRODUCT(--(District=$B460),Commune_max,(--(Commune_tag)))/SUMPRODUCT((--(District=$B460)),Commune_tag)</f>
        <v>3.1417989417989411</v>
      </c>
    </row>
    <row r="461" spans="1:18" x14ac:dyDescent="0.55000000000000004">
      <c r="A461" s="43">
        <v>460</v>
      </c>
      <c r="B461" s="43" t="s">
        <v>194</v>
      </c>
      <c r="C461" s="43" t="s">
        <v>195</v>
      </c>
      <c r="D461" s="43" t="s">
        <v>612</v>
      </c>
      <c r="E461" s="43" t="s">
        <v>615</v>
      </c>
      <c r="F461" s="41">
        <v>6</v>
      </c>
      <c r="G461" s="2">
        <f>IF(AND(COUNTA($B461:$F461=5),COUNTIF(B$2:B461,B461)=1),1,0)</f>
        <v>0</v>
      </c>
      <c r="H461" s="2">
        <f>IF(AND(COUNTA($B461:$F461=5),COUNTIF(C$2:C461,C461)=1),1,0)</f>
        <v>0</v>
      </c>
      <c r="I461" s="2">
        <f>IF(AND(COUNTA($B461:$F461=5),COUNTIF(D$2:D461,D461)=1),1,0)</f>
        <v>0</v>
      </c>
      <c r="J461" s="2">
        <f>IF(AND(COUNTA($B461:$F461=5),COUNTIF(E$2:E461,E461)=1),1,0)</f>
        <v>1</v>
      </c>
      <c r="K461" s="2">
        <f>IF(AND(COUNTA($B461:$F461=5),COUNTIF(F$2:F461,F461)=1),1,0)</f>
        <v>0</v>
      </c>
      <c r="L461" s="45" t="str">
        <f t="shared" si="14"/>
        <v>V0063_6</v>
      </c>
      <c r="M461" s="2">
        <f>IF(AND(COUNTA($B461:$F461)=5,COUNTIF(L$2:L461,L461)=1),1,0)</f>
        <v>1</v>
      </c>
      <c r="N461" s="14">
        <f t="array" ref="N461">SUMPRODUCT(--(Volunteer=$D461),--(Volunteer&lt;&gt;""),--(Arsenic_ppb&lt;&gt;""))</f>
        <v>9</v>
      </c>
      <c r="O461" s="14">
        <f t="shared" si="15"/>
        <v>3</v>
      </c>
      <c r="P461" s="36">
        <f t="array" ref="P461">IF(N461=0,"",SUM(IF(Volunteer=$D461,Arsenic_ppb))/N461)</f>
        <v>5.1111111111111107</v>
      </c>
      <c r="Q461" s="36">
        <f t="array" ref="Q461">IF(P461="","",MAX((--(Commune=$C461))*IF(Vol_mean="",0,Vol_mean)))</f>
        <v>5.1111111111111107</v>
      </c>
      <c r="R461" s="36">
        <f t="array" ref="R461">SUMPRODUCT(--(District=$B461),Commune_max,(--(Commune_tag)))/SUMPRODUCT((--(District=$B461)),Commune_tag)</f>
        <v>3.1417989417989411</v>
      </c>
    </row>
    <row r="462" spans="1:18" x14ac:dyDescent="0.55000000000000004">
      <c r="A462" s="43">
        <v>461</v>
      </c>
      <c r="B462" s="43" t="s">
        <v>194</v>
      </c>
      <c r="C462" s="43" t="s">
        <v>195</v>
      </c>
      <c r="D462" s="43" t="s">
        <v>612</v>
      </c>
      <c r="E462" s="43" t="s">
        <v>616</v>
      </c>
      <c r="F462" s="41">
        <v>6</v>
      </c>
      <c r="G462" s="2">
        <f>IF(AND(COUNTA($B462:$F462=5),COUNTIF(B$2:B462,B462)=1),1,0)</f>
        <v>0</v>
      </c>
      <c r="H462" s="2">
        <f>IF(AND(COUNTA($B462:$F462=5),COUNTIF(C$2:C462,C462)=1),1,0)</f>
        <v>0</v>
      </c>
      <c r="I462" s="2">
        <f>IF(AND(COUNTA($B462:$F462=5),COUNTIF(D$2:D462,D462)=1),1,0)</f>
        <v>0</v>
      </c>
      <c r="J462" s="2">
        <f>IF(AND(COUNTA($B462:$F462=5),COUNTIF(E$2:E462,E462)=1),1,0)</f>
        <v>1</v>
      </c>
      <c r="K462" s="2">
        <f>IF(AND(COUNTA($B462:$F462=5),COUNTIF(F$2:F462,F462)=1),1,0)</f>
        <v>0</v>
      </c>
      <c r="L462" s="45" t="str">
        <f t="shared" si="14"/>
        <v>V0063_6</v>
      </c>
      <c r="M462" s="2">
        <f>IF(AND(COUNTA($B462:$F462)=5,COUNTIF(L$2:L462,L462)=1),1,0)</f>
        <v>0</v>
      </c>
      <c r="N462" s="14">
        <f t="array" ref="N462">SUMPRODUCT(--(Volunteer=$D462),--(Volunteer&lt;&gt;""),--(Arsenic_ppb&lt;&gt;""))</f>
        <v>9</v>
      </c>
      <c r="O462" s="14">
        <f t="shared" si="15"/>
        <v>3</v>
      </c>
      <c r="P462" s="36">
        <f t="array" ref="P462">IF(N462=0,"",SUM(IF(Volunteer=$D462,Arsenic_ppb))/N462)</f>
        <v>5.1111111111111107</v>
      </c>
      <c r="Q462" s="36">
        <f t="array" ref="Q462">IF(P462="","",MAX((--(Commune=$C462))*IF(Vol_mean="",0,Vol_mean)))</f>
        <v>5.1111111111111107</v>
      </c>
      <c r="R462" s="36">
        <f t="array" ref="R462">SUMPRODUCT(--(District=$B462),Commune_max,(--(Commune_tag)))/SUMPRODUCT((--(District=$B462)),Commune_tag)</f>
        <v>3.1417989417989411</v>
      </c>
    </row>
    <row r="463" spans="1:18" x14ac:dyDescent="0.55000000000000004">
      <c r="A463" s="43">
        <v>462</v>
      </c>
      <c r="B463" s="43" t="s">
        <v>194</v>
      </c>
      <c r="C463" s="43" t="s">
        <v>195</v>
      </c>
      <c r="D463" s="43" t="s">
        <v>612</v>
      </c>
      <c r="E463" s="43" t="s">
        <v>617</v>
      </c>
      <c r="F463" s="41">
        <v>5</v>
      </c>
      <c r="G463" s="2">
        <f>IF(AND(COUNTA($B463:$F463=5),COUNTIF(B$2:B463,B463)=1),1,0)</f>
        <v>0</v>
      </c>
      <c r="H463" s="2">
        <f>IF(AND(COUNTA($B463:$F463=5),COUNTIF(C$2:C463,C463)=1),1,0)</f>
        <v>0</v>
      </c>
      <c r="I463" s="2">
        <f>IF(AND(COUNTA($B463:$F463=5),COUNTIF(D$2:D463,D463)=1),1,0)</f>
        <v>0</v>
      </c>
      <c r="J463" s="2">
        <f>IF(AND(COUNTA($B463:$F463=5),COUNTIF(E$2:E463,E463)=1),1,0)</f>
        <v>1</v>
      </c>
      <c r="K463" s="2">
        <f>IF(AND(COUNTA($B463:$F463=5),COUNTIF(F$2:F463,F463)=1),1,0)</f>
        <v>0</v>
      </c>
      <c r="L463" s="45" t="str">
        <f t="shared" si="14"/>
        <v>V0063_5</v>
      </c>
      <c r="M463" s="2">
        <f>IF(AND(COUNTA($B463:$F463)=5,COUNTIF(L$2:L463,L463)=1),1,0)</f>
        <v>0</v>
      </c>
      <c r="N463" s="14">
        <f t="array" ref="N463">SUMPRODUCT(--(Volunteer=$D463),--(Volunteer&lt;&gt;""),--(Arsenic_ppb&lt;&gt;""))</f>
        <v>9</v>
      </c>
      <c r="O463" s="14">
        <f t="shared" si="15"/>
        <v>3</v>
      </c>
      <c r="P463" s="36">
        <f t="array" ref="P463">IF(N463=0,"",SUM(IF(Volunteer=$D463,Arsenic_ppb))/N463)</f>
        <v>5.1111111111111107</v>
      </c>
      <c r="Q463" s="36">
        <f t="array" ref="Q463">IF(P463="","",MAX((--(Commune=$C463))*IF(Vol_mean="",0,Vol_mean)))</f>
        <v>5.1111111111111107</v>
      </c>
      <c r="R463" s="36">
        <f t="array" ref="R463">SUMPRODUCT(--(District=$B463),Commune_max,(--(Commune_tag)))/SUMPRODUCT((--(District=$B463)),Commune_tag)</f>
        <v>3.1417989417989411</v>
      </c>
    </row>
    <row r="464" spans="1:18" x14ac:dyDescent="0.55000000000000004">
      <c r="A464" s="43">
        <v>463</v>
      </c>
      <c r="B464" s="43" t="s">
        <v>194</v>
      </c>
      <c r="C464" s="43" t="s">
        <v>195</v>
      </c>
      <c r="D464" s="43" t="s">
        <v>612</v>
      </c>
      <c r="E464" s="43" t="s">
        <v>618</v>
      </c>
      <c r="F464" s="41">
        <v>6</v>
      </c>
      <c r="G464" s="2">
        <f>IF(AND(COUNTA($B464:$F464=5),COUNTIF(B$2:B464,B464)=1),1,0)</f>
        <v>0</v>
      </c>
      <c r="H464" s="2">
        <f>IF(AND(COUNTA($B464:$F464=5),COUNTIF(C$2:C464,C464)=1),1,0)</f>
        <v>0</v>
      </c>
      <c r="I464" s="2">
        <f>IF(AND(COUNTA($B464:$F464=5),COUNTIF(D$2:D464,D464)=1),1,0)</f>
        <v>0</v>
      </c>
      <c r="J464" s="2">
        <f>IF(AND(COUNTA($B464:$F464=5),COUNTIF(E$2:E464,E464)=1),1,0)</f>
        <v>1</v>
      </c>
      <c r="K464" s="2">
        <f>IF(AND(COUNTA($B464:$F464=5),COUNTIF(F$2:F464,F464)=1),1,0)</f>
        <v>0</v>
      </c>
      <c r="L464" s="45" t="str">
        <f t="shared" si="14"/>
        <v>V0063_6</v>
      </c>
      <c r="M464" s="2">
        <f>IF(AND(COUNTA($B464:$F464)=5,COUNTIF(L$2:L464,L464)=1),1,0)</f>
        <v>0</v>
      </c>
      <c r="N464" s="14">
        <f t="array" ref="N464">SUMPRODUCT(--(Volunteer=$D464),--(Volunteer&lt;&gt;""),--(Arsenic_ppb&lt;&gt;""))</f>
        <v>9</v>
      </c>
      <c r="O464" s="14">
        <f t="shared" si="15"/>
        <v>3</v>
      </c>
      <c r="P464" s="36">
        <f t="array" ref="P464">IF(N464=0,"",SUM(IF(Volunteer=$D464,Arsenic_ppb))/N464)</f>
        <v>5.1111111111111107</v>
      </c>
      <c r="Q464" s="36">
        <f t="array" ref="Q464">IF(P464="","",MAX((--(Commune=$C464))*IF(Vol_mean="",0,Vol_mean)))</f>
        <v>5.1111111111111107</v>
      </c>
      <c r="R464" s="36">
        <f t="array" ref="R464">SUMPRODUCT(--(District=$B464),Commune_max,(--(Commune_tag)))/SUMPRODUCT((--(District=$B464)),Commune_tag)</f>
        <v>3.1417989417989411</v>
      </c>
    </row>
    <row r="465" spans="1:18" x14ac:dyDescent="0.55000000000000004">
      <c r="A465" s="43">
        <v>464</v>
      </c>
      <c r="B465" s="43" t="s">
        <v>194</v>
      </c>
      <c r="C465" s="43" t="s">
        <v>195</v>
      </c>
      <c r="D465" s="43" t="s">
        <v>612</v>
      </c>
      <c r="E465" s="43" t="s">
        <v>619</v>
      </c>
      <c r="F465" s="41">
        <v>5</v>
      </c>
      <c r="G465" s="2">
        <f>IF(AND(COUNTA($B465:$F465=5),COUNTIF(B$2:B465,B465)=1),1,0)</f>
        <v>0</v>
      </c>
      <c r="H465" s="2">
        <f>IF(AND(COUNTA($B465:$F465=5),COUNTIF(C$2:C465,C465)=1),1,0)</f>
        <v>0</v>
      </c>
      <c r="I465" s="2">
        <f>IF(AND(COUNTA($B465:$F465=5),COUNTIF(D$2:D465,D465)=1),1,0)</f>
        <v>0</v>
      </c>
      <c r="J465" s="2">
        <f>IF(AND(COUNTA($B465:$F465=5),COUNTIF(E$2:E465,E465)=1),1,0)</f>
        <v>1</v>
      </c>
      <c r="K465" s="2">
        <f>IF(AND(COUNTA($B465:$F465=5),COUNTIF(F$2:F465,F465)=1),1,0)</f>
        <v>0</v>
      </c>
      <c r="L465" s="45" t="str">
        <f t="shared" si="14"/>
        <v>V0063_5</v>
      </c>
      <c r="M465" s="2">
        <f>IF(AND(COUNTA($B465:$F465)=5,COUNTIF(L$2:L465,L465)=1),1,0)</f>
        <v>0</v>
      </c>
      <c r="N465" s="14">
        <f t="array" ref="N465">SUMPRODUCT(--(Volunteer=$D465),--(Volunteer&lt;&gt;""),--(Arsenic_ppb&lt;&gt;""))</f>
        <v>9</v>
      </c>
      <c r="O465" s="14">
        <f t="shared" si="15"/>
        <v>3</v>
      </c>
      <c r="P465" s="36">
        <f t="array" ref="P465">IF(N465=0,"",SUM(IF(Volunteer=$D465,Arsenic_ppb))/N465)</f>
        <v>5.1111111111111107</v>
      </c>
      <c r="Q465" s="36">
        <f t="array" ref="Q465">IF(P465="","",MAX((--(Commune=$C465))*IF(Vol_mean="",0,Vol_mean)))</f>
        <v>5.1111111111111107</v>
      </c>
      <c r="R465" s="36">
        <f t="array" ref="R465">SUMPRODUCT(--(District=$B465),Commune_max,(--(Commune_tag)))/SUMPRODUCT((--(District=$B465)),Commune_tag)</f>
        <v>3.1417989417989411</v>
      </c>
    </row>
    <row r="466" spans="1:18" x14ac:dyDescent="0.55000000000000004">
      <c r="A466" s="43">
        <v>465</v>
      </c>
      <c r="B466" s="43" t="s">
        <v>194</v>
      </c>
      <c r="C466" s="43" t="s">
        <v>195</v>
      </c>
      <c r="D466" s="43" t="s">
        <v>612</v>
      </c>
      <c r="E466" s="43" t="s">
        <v>620</v>
      </c>
      <c r="F466" s="41">
        <v>4</v>
      </c>
      <c r="G466" s="2">
        <f>IF(AND(COUNTA($B466:$F466=5),COUNTIF(B$2:B466,B466)=1),1,0)</f>
        <v>0</v>
      </c>
      <c r="H466" s="2">
        <f>IF(AND(COUNTA($B466:$F466=5),COUNTIF(C$2:C466,C466)=1),1,0)</f>
        <v>0</v>
      </c>
      <c r="I466" s="2">
        <f>IF(AND(COUNTA($B466:$F466=5),COUNTIF(D$2:D466,D466)=1),1,0)</f>
        <v>0</v>
      </c>
      <c r="J466" s="2">
        <f>IF(AND(COUNTA($B466:$F466=5),COUNTIF(E$2:E466,E466)=1),1,0)</f>
        <v>1</v>
      </c>
      <c r="K466" s="2">
        <f>IF(AND(COUNTA($B466:$F466=5),COUNTIF(F$2:F466,F466)=1),1,0)</f>
        <v>0</v>
      </c>
      <c r="L466" s="45" t="str">
        <f t="shared" si="14"/>
        <v>V0063_4</v>
      </c>
      <c r="M466" s="2">
        <f>IF(AND(COUNTA($B466:$F466)=5,COUNTIF(L$2:L466,L466)=1),1,0)</f>
        <v>0</v>
      </c>
      <c r="N466" s="14">
        <f t="array" ref="N466">SUMPRODUCT(--(Volunteer=$D466),--(Volunteer&lt;&gt;""),--(Arsenic_ppb&lt;&gt;""))</f>
        <v>9</v>
      </c>
      <c r="O466" s="14">
        <f t="shared" si="15"/>
        <v>3</v>
      </c>
      <c r="P466" s="36">
        <f t="array" ref="P466">IF(N466=0,"",SUM(IF(Volunteer=$D466,Arsenic_ppb))/N466)</f>
        <v>5.1111111111111107</v>
      </c>
      <c r="Q466" s="36">
        <f t="array" ref="Q466">IF(P466="","",MAX((--(Commune=$C466))*IF(Vol_mean="",0,Vol_mean)))</f>
        <v>5.1111111111111107</v>
      </c>
      <c r="R466" s="36">
        <f t="array" ref="R466">SUMPRODUCT(--(District=$B466),Commune_max,(--(Commune_tag)))/SUMPRODUCT((--(District=$B466)),Commune_tag)</f>
        <v>3.1417989417989411</v>
      </c>
    </row>
    <row r="467" spans="1:18" x14ac:dyDescent="0.55000000000000004">
      <c r="A467" s="43">
        <v>466</v>
      </c>
      <c r="B467" s="43" t="s">
        <v>194</v>
      </c>
      <c r="C467" s="43" t="s">
        <v>195</v>
      </c>
      <c r="D467" s="43" t="s">
        <v>612</v>
      </c>
      <c r="E467" s="43" t="s">
        <v>621</v>
      </c>
      <c r="F467" s="41">
        <v>5</v>
      </c>
      <c r="G467" s="2">
        <f>IF(AND(COUNTA($B467:$F467=5),COUNTIF(B$2:B467,B467)=1),1,0)</f>
        <v>0</v>
      </c>
      <c r="H467" s="2">
        <f>IF(AND(COUNTA($B467:$F467=5),COUNTIF(C$2:C467,C467)=1),1,0)</f>
        <v>0</v>
      </c>
      <c r="I467" s="2">
        <f>IF(AND(COUNTA($B467:$F467=5),COUNTIF(D$2:D467,D467)=1),1,0)</f>
        <v>0</v>
      </c>
      <c r="J467" s="2">
        <f>IF(AND(COUNTA($B467:$F467=5),COUNTIF(E$2:E467,E467)=1),1,0)</f>
        <v>1</v>
      </c>
      <c r="K467" s="2">
        <f>IF(AND(COUNTA($B467:$F467=5),COUNTIF(F$2:F467,F467)=1),1,0)</f>
        <v>0</v>
      </c>
      <c r="L467" s="45" t="str">
        <f t="shared" si="14"/>
        <v>V0063_5</v>
      </c>
      <c r="M467" s="2">
        <f>IF(AND(COUNTA($B467:$F467)=5,COUNTIF(L$2:L467,L467)=1),1,0)</f>
        <v>0</v>
      </c>
      <c r="N467" s="14">
        <f t="array" ref="N467">SUMPRODUCT(--(Volunteer=$D467),--(Volunteer&lt;&gt;""),--(Arsenic_ppb&lt;&gt;""))</f>
        <v>9</v>
      </c>
      <c r="O467" s="14">
        <f t="shared" si="15"/>
        <v>3</v>
      </c>
      <c r="P467" s="36">
        <f t="array" ref="P467">IF(N467=0,"",SUM(IF(Volunteer=$D467,Arsenic_ppb))/N467)</f>
        <v>5.1111111111111107</v>
      </c>
      <c r="Q467" s="36">
        <f t="array" ref="Q467">IF(P467="","",MAX((--(Commune=$C467))*IF(Vol_mean="",0,Vol_mean)))</f>
        <v>5.1111111111111107</v>
      </c>
      <c r="R467" s="36">
        <f t="array" ref="R467">SUMPRODUCT(--(District=$B467),Commune_max,(--(Commune_tag)))/SUMPRODUCT((--(District=$B467)),Commune_tag)</f>
        <v>3.1417989417989411</v>
      </c>
    </row>
    <row r="468" spans="1:18" x14ac:dyDescent="0.55000000000000004">
      <c r="A468" s="43">
        <v>467</v>
      </c>
      <c r="B468" s="43" t="s">
        <v>194</v>
      </c>
      <c r="C468" s="43" t="s">
        <v>195</v>
      </c>
      <c r="D468" s="43" t="s">
        <v>622</v>
      </c>
      <c r="E468" s="43" t="s">
        <v>623</v>
      </c>
      <c r="F468" s="41">
        <v>5</v>
      </c>
      <c r="G468" s="2">
        <f>IF(AND(COUNTA($B468:$F468=5),COUNTIF(B$2:B468,B468)=1),1,0)</f>
        <v>0</v>
      </c>
      <c r="H468" s="2">
        <f>IF(AND(COUNTA($B468:$F468=5),COUNTIF(C$2:C468,C468)=1),1,0)</f>
        <v>0</v>
      </c>
      <c r="I468" s="2">
        <f>IF(AND(COUNTA($B468:$F468=5),COUNTIF(D$2:D468,D468)=1),1,0)</f>
        <v>1</v>
      </c>
      <c r="J468" s="2">
        <f>IF(AND(COUNTA($B468:$F468=5),COUNTIF(E$2:E468,E468)=1),1,0)</f>
        <v>1</v>
      </c>
      <c r="K468" s="2">
        <f>IF(AND(COUNTA($B468:$F468=5),COUNTIF(F$2:F468,F468)=1),1,0)</f>
        <v>0</v>
      </c>
      <c r="L468" s="45" t="str">
        <f t="shared" si="14"/>
        <v>V0064_5</v>
      </c>
      <c r="M468" s="2">
        <f>IF(AND(COUNTA($B468:$F468)=5,COUNTIF(L$2:L468,L468)=1),1,0)</f>
        <v>1</v>
      </c>
      <c r="N468" s="14">
        <f t="array" ref="N468">SUMPRODUCT(--(Volunteer=$D468),--(Volunteer&lt;&gt;""),--(Arsenic_ppb&lt;&gt;""))</f>
        <v>5</v>
      </c>
      <c r="O468" s="14">
        <f t="shared" si="15"/>
        <v>2</v>
      </c>
      <c r="P468" s="36">
        <f t="array" ref="P468">IF(N468=0,"",SUM(IF(Volunteer=$D468,Arsenic_ppb))/N468)</f>
        <v>4.5999999999999996</v>
      </c>
      <c r="Q468" s="36">
        <f t="array" ref="Q468">IF(P468="","",MAX((--(Commune=$C468))*IF(Vol_mean="",0,Vol_mean)))</f>
        <v>5.1111111111111107</v>
      </c>
      <c r="R468" s="36">
        <f t="array" ref="R468">SUMPRODUCT(--(District=$B468),Commune_max,(--(Commune_tag)))/SUMPRODUCT((--(District=$B468)),Commune_tag)</f>
        <v>3.1417989417989411</v>
      </c>
    </row>
    <row r="469" spans="1:18" x14ac:dyDescent="0.55000000000000004">
      <c r="A469" s="43">
        <v>468</v>
      </c>
      <c r="B469" s="43" t="s">
        <v>194</v>
      </c>
      <c r="C469" s="43" t="s">
        <v>195</v>
      </c>
      <c r="D469" s="43" t="s">
        <v>622</v>
      </c>
      <c r="E469" s="43" t="s">
        <v>624</v>
      </c>
      <c r="F469" s="41">
        <v>5</v>
      </c>
      <c r="G469" s="2">
        <f>IF(AND(COUNTA($B469:$F469=5),COUNTIF(B$2:B469,B469)=1),1,0)</f>
        <v>0</v>
      </c>
      <c r="H469" s="2">
        <f>IF(AND(COUNTA($B469:$F469=5),COUNTIF(C$2:C469,C469)=1),1,0)</f>
        <v>0</v>
      </c>
      <c r="I469" s="2">
        <f>IF(AND(COUNTA($B469:$F469=5),COUNTIF(D$2:D469,D469)=1),1,0)</f>
        <v>0</v>
      </c>
      <c r="J469" s="2">
        <f>IF(AND(COUNTA($B469:$F469=5),COUNTIF(E$2:E469,E469)=1),1,0)</f>
        <v>1</v>
      </c>
      <c r="K469" s="2">
        <f>IF(AND(COUNTA($B469:$F469=5),COUNTIF(F$2:F469,F469)=1),1,0)</f>
        <v>0</v>
      </c>
      <c r="L469" s="45" t="str">
        <f t="shared" si="14"/>
        <v>V0064_5</v>
      </c>
      <c r="M469" s="2">
        <f>IF(AND(COUNTA($B469:$F469)=5,COUNTIF(L$2:L469,L469)=1),1,0)</f>
        <v>0</v>
      </c>
      <c r="N469" s="14">
        <f t="array" ref="N469">SUMPRODUCT(--(Volunteer=$D469),--(Volunteer&lt;&gt;""),--(Arsenic_ppb&lt;&gt;""))</f>
        <v>5</v>
      </c>
      <c r="O469" s="14">
        <f t="shared" si="15"/>
        <v>2</v>
      </c>
      <c r="P469" s="36">
        <f t="array" ref="P469">IF(N469=0,"",SUM(IF(Volunteer=$D469,Arsenic_ppb))/N469)</f>
        <v>4.5999999999999996</v>
      </c>
      <c r="Q469" s="36">
        <f t="array" ref="Q469">IF(P469="","",MAX((--(Commune=$C469))*IF(Vol_mean="",0,Vol_mean)))</f>
        <v>5.1111111111111107</v>
      </c>
      <c r="R469" s="36">
        <f t="array" ref="R469">SUMPRODUCT(--(District=$B469),Commune_max,(--(Commune_tag)))/SUMPRODUCT((--(District=$B469)),Commune_tag)</f>
        <v>3.1417989417989411</v>
      </c>
    </row>
    <row r="470" spans="1:18" x14ac:dyDescent="0.55000000000000004">
      <c r="A470" s="43">
        <v>469</v>
      </c>
      <c r="B470" s="43" t="s">
        <v>194</v>
      </c>
      <c r="C470" s="43" t="s">
        <v>195</v>
      </c>
      <c r="D470" s="43" t="s">
        <v>622</v>
      </c>
      <c r="E470" s="43" t="s">
        <v>625</v>
      </c>
      <c r="F470" s="41">
        <v>4</v>
      </c>
      <c r="G470" s="2">
        <f>IF(AND(COUNTA($B470:$F470=5),COUNTIF(B$2:B470,B470)=1),1,0)</f>
        <v>0</v>
      </c>
      <c r="H470" s="2">
        <f>IF(AND(COUNTA($B470:$F470=5),COUNTIF(C$2:C470,C470)=1),1,0)</f>
        <v>0</v>
      </c>
      <c r="I470" s="2">
        <f>IF(AND(COUNTA($B470:$F470=5),COUNTIF(D$2:D470,D470)=1),1,0)</f>
        <v>0</v>
      </c>
      <c r="J470" s="2">
        <f>IF(AND(COUNTA($B470:$F470=5),COUNTIF(E$2:E470,E470)=1),1,0)</f>
        <v>1</v>
      </c>
      <c r="K470" s="2">
        <f>IF(AND(COUNTA($B470:$F470=5),COUNTIF(F$2:F470,F470)=1),1,0)</f>
        <v>0</v>
      </c>
      <c r="L470" s="45" t="str">
        <f t="shared" si="14"/>
        <v>V0064_4</v>
      </c>
      <c r="M470" s="2">
        <f>IF(AND(COUNTA($B470:$F470)=5,COUNTIF(L$2:L470,L470)=1),1,0)</f>
        <v>1</v>
      </c>
      <c r="N470" s="14">
        <f t="array" ref="N470">SUMPRODUCT(--(Volunteer=$D470),--(Volunteer&lt;&gt;""),--(Arsenic_ppb&lt;&gt;""))</f>
        <v>5</v>
      </c>
      <c r="O470" s="14">
        <f t="shared" si="15"/>
        <v>2</v>
      </c>
      <c r="P470" s="36">
        <f t="array" ref="P470">IF(N470=0,"",SUM(IF(Volunteer=$D470,Arsenic_ppb))/N470)</f>
        <v>4.5999999999999996</v>
      </c>
      <c r="Q470" s="36">
        <f t="array" ref="Q470">IF(P470="","",MAX((--(Commune=$C470))*IF(Vol_mean="",0,Vol_mean)))</f>
        <v>5.1111111111111107</v>
      </c>
      <c r="R470" s="36">
        <f t="array" ref="R470">SUMPRODUCT(--(District=$B470),Commune_max,(--(Commune_tag)))/SUMPRODUCT((--(District=$B470)),Commune_tag)</f>
        <v>3.1417989417989411</v>
      </c>
    </row>
    <row r="471" spans="1:18" x14ac:dyDescent="0.55000000000000004">
      <c r="A471" s="43">
        <v>470</v>
      </c>
      <c r="B471" s="43" t="s">
        <v>194</v>
      </c>
      <c r="C471" s="43" t="s">
        <v>195</v>
      </c>
      <c r="D471" s="43" t="s">
        <v>622</v>
      </c>
      <c r="E471" s="43" t="s">
        <v>626</v>
      </c>
      <c r="F471" s="41">
        <v>5</v>
      </c>
      <c r="G471" s="2">
        <f>IF(AND(COUNTA($B471:$F471=5),COUNTIF(B$2:B471,B471)=1),1,0)</f>
        <v>0</v>
      </c>
      <c r="H471" s="2">
        <f>IF(AND(COUNTA($B471:$F471=5),COUNTIF(C$2:C471,C471)=1),1,0)</f>
        <v>0</v>
      </c>
      <c r="I471" s="2">
        <f>IF(AND(COUNTA($B471:$F471=5),COUNTIF(D$2:D471,D471)=1),1,0)</f>
        <v>0</v>
      </c>
      <c r="J471" s="2">
        <f>IF(AND(COUNTA($B471:$F471=5),COUNTIF(E$2:E471,E471)=1),1,0)</f>
        <v>1</v>
      </c>
      <c r="K471" s="2">
        <f>IF(AND(COUNTA($B471:$F471=5),COUNTIF(F$2:F471,F471)=1),1,0)</f>
        <v>0</v>
      </c>
      <c r="L471" s="45" t="str">
        <f t="shared" si="14"/>
        <v>V0064_5</v>
      </c>
      <c r="M471" s="2">
        <f>IF(AND(COUNTA($B471:$F471)=5,COUNTIF(L$2:L471,L471)=1),1,0)</f>
        <v>0</v>
      </c>
      <c r="N471" s="14">
        <f t="array" ref="N471">SUMPRODUCT(--(Volunteer=$D471),--(Volunteer&lt;&gt;""),--(Arsenic_ppb&lt;&gt;""))</f>
        <v>5</v>
      </c>
      <c r="O471" s="14">
        <f t="shared" si="15"/>
        <v>2</v>
      </c>
      <c r="P471" s="36">
        <f t="array" ref="P471">IF(N471=0,"",SUM(IF(Volunteer=$D471,Arsenic_ppb))/N471)</f>
        <v>4.5999999999999996</v>
      </c>
      <c r="Q471" s="36">
        <f t="array" ref="Q471">IF(P471="","",MAX((--(Commune=$C471))*IF(Vol_mean="",0,Vol_mean)))</f>
        <v>5.1111111111111107</v>
      </c>
      <c r="R471" s="36">
        <f t="array" ref="R471">SUMPRODUCT(--(District=$B471),Commune_max,(--(Commune_tag)))/SUMPRODUCT((--(District=$B471)),Commune_tag)</f>
        <v>3.1417989417989411</v>
      </c>
    </row>
    <row r="472" spans="1:18" x14ac:dyDescent="0.55000000000000004">
      <c r="A472" s="43">
        <v>471</v>
      </c>
      <c r="B472" s="43" t="s">
        <v>194</v>
      </c>
      <c r="C472" s="43" t="s">
        <v>195</v>
      </c>
      <c r="D472" s="43" t="s">
        <v>622</v>
      </c>
      <c r="E472" s="43" t="s">
        <v>627</v>
      </c>
      <c r="F472" s="41">
        <v>4</v>
      </c>
      <c r="G472" s="2">
        <f>IF(AND(COUNTA($B472:$F472=5),COUNTIF(B$2:B472,B472)=1),1,0)</f>
        <v>0</v>
      </c>
      <c r="H472" s="2">
        <f>IF(AND(COUNTA($B472:$F472=5),COUNTIF(C$2:C472,C472)=1),1,0)</f>
        <v>0</v>
      </c>
      <c r="I472" s="2">
        <f>IF(AND(COUNTA($B472:$F472=5),COUNTIF(D$2:D472,D472)=1),1,0)</f>
        <v>0</v>
      </c>
      <c r="J472" s="2">
        <f>IF(AND(COUNTA($B472:$F472=5),COUNTIF(E$2:E472,E472)=1),1,0)</f>
        <v>1</v>
      </c>
      <c r="K472" s="2">
        <f>IF(AND(COUNTA($B472:$F472=5),COUNTIF(F$2:F472,F472)=1),1,0)</f>
        <v>0</v>
      </c>
      <c r="L472" s="45" t="str">
        <f t="shared" si="14"/>
        <v>V0064_4</v>
      </c>
      <c r="M472" s="2">
        <f>IF(AND(COUNTA($B472:$F472)=5,COUNTIF(L$2:L472,L472)=1),1,0)</f>
        <v>0</v>
      </c>
      <c r="N472" s="14">
        <f t="array" ref="N472">SUMPRODUCT(--(Volunteer=$D472),--(Volunteer&lt;&gt;""),--(Arsenic_ppb&lt;&gt;""))</f>
        <v>5</v>
      </c>
      <c r="O472" s="14">
        <f t="shared" si="15"/>
        <v>2</v>
      </c>
      <c r="P472" s="36">
        <f t="array" ref="P472">IF(N472=0,"",SUM(IF(Volunteer=$D472,Arsenic_ppb))/N472)</f>
        <v>4.5999999999999996</v>
      </c>
      <c r="Q472" s="36">
        <f t="array" ref="Q472">IF(P472="","",MAX((--(Commune=$C472))*IF(Vol_mean="",0,Vol_mean)))</f>
        <v>5.1111111111111107</v>
      </c>
      <c r="R472" s="36">
        <f t="array" ref="R472">SUMPRODUCT(--(District=$B472),Commune_max,(--(Commune_tag)))/SUMPRODUCT((--(District=$B472)),Commune_tag)</f>
        <v>3.1417989417989411</v>
      </c>
    </row>
    <row r="473" spans="1:18" x14ac:dyDescent="0.55000000000000004">
      <c r="A473" s="43">
        <v>472</v>
      </c>
      <c r="B473" s="43" t="s">
        <v>194</v>
      </c>
      <c r="C473" s="43" t="s">
        <v>195</v>
      </c>
      <c r="D473" s="43" t="s">
        <v>628</v>
      </c>
      <c r="E473" s="43" t="s">
        <v>629</v>
      </c>
      <c r="F473" s="41">
        <v>3</v>
      </c>
      <c r="G473" s="2">
        <f>IF(AND(COUNTA($B473:$F473=5),COUNTIF(B$2:B473,B473)=1),1,0)</f>
        <v>0</v>
      </c>
      <c r="H473" s="2">
        <f>IF(AND(COUNTA($B473:$F473=5),COUNTIF(C$2:C473,C473)=1),1,0)</f>
        <v>0</v>
      </c>
      <c r="I473" s="2">
        <f>IF(AND(COUNTA($B473:$F473=5),COUNTIF(D$2:D473,D473)=1),1,0)</f>
        <v>1</v>
      </c>
      <c r="J473" s="2">
        <f>IF(AND(COUNTA($B473:$F473=5),COUNTIF(E$2:E473,E473)=1),1,0)</f>
        <v>1</v>
      </c>
      <c r="K473" s="2">
        <f>IF(AND(COUNTA($B473:$F473=5),COUNTIF(F$2:F473,F473)=1),1,0)</f>
        <v>0</v>
      </c>
      <c r="L473" s="45" t="str">
        <f t="shared" si="14"/>
        <v>V0065_3</v>
      </c>
      <c r="M473" s="2">
        <f>IF(AND(COUNTA($B473:$F473)=5,COUNTIF(L$2:L473,L473)=1),1,0)</f>
        <v>1</v>
      </c>
      <c r="N473" s="14">
        <f t="array" ref="N473">SUMPRODUCT(--(Volunteer=$D473),--(Volunteer&lt;&gt;""),--(Arsenic_ppb&lt;&gt;""))</f>
        <v>9</v>
      </c>
      <c r="O473" s="14">
        <f t="shared" si="15"/>
        <v>2</v>
      </c>
      <c r="P473" s="36">
        <f t="array" ref="P473">IF(N473=0,"",SUM(IF(Volunteer=$D473,Arsenic_ppb))/N473)</f>
        <v>3.2222222222222223</v>
      </c>
      <c r="Q473" s="36">
        <f t="array" ref="Q473">IF(P473="","",MAX((--(Commune=$C473))*IF(Vol_mean="",0,Vol_mean)))</f>
        <v>5.1111111111111107</v>
      </c>
      <c r="R473" s="36">
        <f t="array" ref="R473">SUMPRODUCT(--(District=$B473),Commune_max,(--(Commune_tag)))/SUMPRODUCT((--(District=$B473)),Commune_tag)</f>
        <v>3.1417989417989411</v>
      </c>
    </row>
    <row r="474" spans="1:18" x14ac:dyDescent="0.55000000000000004">
      <c r="A474" s="43">
        <v>473</v>
      </c>
      <c r="B474" s="43" t="s">
        <v>194</v>
      </c>
      <c r="C474" s="43" t="s">
        <v>195</v>
      </c>
      <c r="D474" s="43" t="s">
        <v>628</v>
      </c>
      <c r="E474" s="43" t="s">
        <v>630</v>
      </c>
      <c r="F474" s="41">
        <v>3</v>
      </c>
      <c r="G474" s="2">
        <f>IF(AND(COUNTA($B474:$F474=5),COUNTIF(B$2:B474,B474)=1),1,0)</f>
        <v>0</v>
      </c>
      <c r="H474" s="2">
        <f>IF(AND(COUNTA($B474:$F474=5),COUNTIF(C$2:C474,C474)=1),1,0)</f>
        <v>0</v>
      </c>
      <c r="I474" s="2">
        <f>IF(AND(COUNTA($B474:$F474=5),COUNTIF(D$2:D474,D474)=1),1,0)</f>
        <v>0</v>
      </c>
      <c r="J474" s="2">
        <f>IF(AND(COUNTA($B474:$F474=5),COUNTIF(E$2:E474,E474)=1),1,0)</f>
        <v>1</v>
      </c>
      <c r="K474" s="2">
        <f>IF(AND(COUNTA($B474:$F474=5),COUNTIF(F$2:F474,F474)=1),1,0)</f>
        <v>0</v>
      </c>
      <c r="L474" s="45" t="str">
        <f t="shared" si="14"/>
        <v>V0065_3</v>
      </c>
      <c r="M474" s="2">
        <f>IF(AND(COUNTA($B474:$F474)=5,COUNTIF(L$2:L474,L474)=1),1,0)</f>
        <v>0</v>
      </c>
      <c r="N474" s="14">
        <f t="array" ref="N474">SUMPRODUCT(--(Volunteer=$D474),--(Volunteer&lt;&gt;""),--(Arsenic_ppb&lt;&gt;""))</f>
        <v>9</v>
      </c>
      <c r="O474" s="14">
        <f t="shared" si="15"/>
        <v>2</v>
      </c>
      <c r="P474" s="36">
        <f t="array" ref="P474">IF(N474=0,"",SUM(IF(Volunteer=$D474,Arsenic_ppb))/N474)</f>
        <v>3.2222222222222223</v>
      </c>
      <c r="Q474" s="36">
        <f t="array" ref="Q474">IF(P474="","",MAX((--(Commune=$C474))*IF(Vol_mean="",0,Vol_mean)))</f>
        <v>5.1111111111111107</v>
      </c>
      <c r="R474" s="36">
        <f t="array" ref="R474">SUMPRODUCT(--(District=$B474),Commune_max,(--(Commune_tag)))/SUMPRODUCT((--(District=$B474)),Commune_tag)</f>
        <v>3.1417989417989411</v>
      </c>
    </row>
    <row r="475" spans="1:18" x14ac:dyDescent="0.55000000000000004">
      <c r="A475" s="43">
        <v>474</v>
      </c>
      <c r="B475" s="43" t="s">
        <v>194</v>
      </c>
      <c r="C475" s="43" t="s">
        <v>195</v>
      </c>
      <c r="D475" s="43" t="s">
        <v>628</v>
      </c>
      <c r="E475" s="43" t="s">
        <v>631</v>
      </c>
      <c r="F475" s="41">
        <v>3</v>
      </c>
      <c r="G475" s="2">
        <f>IF(AND(COUNTA($B475:$F475=5),COUNTIF(B$2:B475,B475)=1),1,0)</f>
        <v>0</v>
      </c>
      <c r="H475" s="2">
        <f>IF(AND(COUNTA($B475:$F475=5),COUNTIF(C$2:C475,C475)=1),1,0)</f>
        <v>0</v>
      </c>
      <c r="I475" s="2">
        <f>IF(AND(COUNTA($B475:$F475=5),COUNTIF(D$2:D475,D475)=1),1,0)</f>
        <v>0</v>
      </c>
      <c r="J475" s="2">
        <f>IF(AND(COUNTA($B475:$F475=5),COUNTIF(E$2:E475,E475)=1),1,0)</f>
        <v>1</v>
      </c>
      <c r="K475" s="2">
        <f>IF(AND(COUNTA($B475:$F475=5),COUNTIF(F$2:F475,F475)=1),1,0)</f>
        <v>0</v>
      </c>
      <c r="L475" s="45" t="str">
        <f t="shared" si="14"/>
        <v>V0065_3</v>
      </c>
      <c r="M475" s="2">
        <f>IF(AND(COUNTA($B475:$F475)=5,COUNTIF(L$2:L475,L475)=1),1,0)</f>
        <v>0</v>
      </c>
      <c r="N475" s="14">
        <f t="array" ref="N475">SUMPRODUCT(--(Volunteer=$D475),--(Volunteer&lt;&gt;""),--(Arsenic_ppb&lt;&gt;""))</f>
        <v>9</v>
      </c>
      <c r="O475" s="14">
        <f t="shared" si="15"/>
        <v>2</v>
      </c>
      <c r="P475" s="36">
        <f t="array" ref="P475">IF(N475=0,"",SUM(IF(Volunteer=$D475,Arsenic_ppb))/N475)</f>
        <v>3.2222222222222223</v>
      </c>
      <c r="Q475" s="36">
        <f t="array" ref="Q475">IF(P475="","",MAX((--(Commune=$C475))*IF(Vol_mean="",0,Vol_mean)))</f>
        <v>5.1111111111111107</v>
      </c>
      <c r="R475" s="36">
        <f t="array" ref="R475">SUMPRODUCT(--(District=$B475),Commune_max,(--(Commune_tag)))/SUMPRODUCT((--(District=$B475)),Commune_tag)</f>
        <v>3.1417989417989411</v>
      </c>
    </row>
    <row r="476" spans="1:18" x14ac:dyDescent="0.55000000000000004">
      <c r="A476" s="43">
        <v>475</v>
      </c>
      <c r="B476" s="43" t="s">
        <v>194</v>
      </c>
      <c r="C476" s="43" t="s">
        <v>195</v>
      </c>
      <c r="D476" s="43" t="s">
        <v>628</v>
      </c>
      <c r="E476" s="43" t="s">
        <v>632</v>
      </c>
      <c r="F476" s="41">
        <v>3</v>
      </c>
      <c r="G476" s="2">
        <f>IF(AND(COUNTA($B476:$F476=5),COUNTIF(B$2:B476,B476)=1),1,0)</f>
        <v>0</v>
      </c>
      <c r="H476" s="2">
        <f>IF(AND(COUNTA($B476:$F476=5),COUNTIF(C$2:C476,C476)=1),1,0)</f>
        <v>0</v>
      </c>
      <c r="I476" s="2">
        <f>IF(AND(COUNTA($B476:$F476=5),COUNTIF(D$2:D476,D476)=1),1,0)</f>
        <v>0</v>
      </c>
      <c r="J476" s="2">
        <f>IF(AND(COUNTA($B476:$F476=5),COUNTIF(E$2:E476,E476)=1),1,0)</f>
        <v>1</v>
      </c>
      <c r="K476" s="2">
        <f>IF(AND(COUNTA($B476:$F476=5),COUNTIF(F$2:F476,F476)=1),1,0)</f>
        <v>0</v>
      </c>
      <c r="L476" s="45" t="str">
        <f t="shared" si="14"/>
        <v>V0065_3</v>
      </c>
      <c r="M476" s="2">
        <f>IF(AND(COUNTA($B476:$F476)=5,COUNTIF(L$2:L476,L476)=1),1,0)</f>
        <v>0</v>
      </c>
      <c r="N476" s="14">
        <f t="array" ref="N476">SUMPRODUCT(--(Volunteer=$D476),--(Volunteer&lt;&gt;""),--(Arsenic_ppb&lt;&gt;""))</f>
        <v>9</v>
      </c>
      <c r="O476" s="14">
        <f t="shared" si="15"/>
        <v>2</v>
      </c>
      <c r="P476" s="36">
        <f t="array" ref="P476">IF(N476=0,"",SUM(IF(Volunteer=$D476,Arsenic_ppb))/N476)</f>
        <v>3.2222222222222223</v>
      </c>
      <c r="Q476" s="36">
        <f t="array" ref="Q476">IF(P476="","",MAX((--(Commune=$C476))*IF(Vol_mean="",0,Vol_mean)))</f>
        <v>5.1111111111111107</v>
      </c>
      <c r="R476" s="36">
        <f t="array" ref="R476">SUMPRODUCT(--(District=$B476),Commune_max,(--(Commune_tag)))/SUMPRODUCT((--(District=$B476)),Commune_tag)</f>
        <v>3.1417989417989411</v>
      </c>
    </row>
    <row r="477" spans="1:18" x14ac:dyDescent="0.55000000000000004">
      <c r="A477" s="43">
        <v>476</v>
      </c>
      <c r="B477" s="43" t="s">
        <v>194</v>
      </c>
      <c r="C477" s="43" t="s">
        <v>195</v>
      </c>
      <c r="D477" s="43" t="s">
        <v>628</v>
      </c>
      <c r="E477" s="43" t="s">
        <v>633</v>
      </c>
      <c r="F477" s="41">
        <v>3</v>
      </c>
      <c r="G477" s="2">
        <f>IF(AND(COUNTA($B477:$F477=5),COUNTIF(B$2:B477,B477)=1),1,0)</f>
        <v>0</v>
      </c>
      <c r="H477" s="2">
        <f>IF(AND(COUNTA($B477:$F477=5),COUNTIF(C$2:C477,C477)=1),1,0)</f>
        <v>0</v>
      </c>
      <c r="I477" s="2">
        <f>IF(AND(COUNTA($B477:$F477=5),COUNTIF(D$2:D477,D477)=1),1,0)</f>
        <v>0</v>
      </c>
      <c r="J477" s="2">
        <f>IF(AND(COUNTA($B477:$F477=5),COUNTIF(E$2:E477,E477)=1),1,0)</f>
        <v>1</v>
      </c>
      <c r="K477" s="2">
        <f>IF(AND(COUNTA($B477:$F477=5),COUNTIF(F$2:F477,F477)=1),1,0)</f>
        <v>0</v>
      </c>
      <c r="L477" s="45" t="str">
        <f t="shared" si="14"/>
        <v>V0065_3</v>
      </c>
      <c r="M477" s="2">
        <f>IF(AND(COUNTA($B477:$F477)=5,COUNTIF(L$2:L477,L477)=1),1,0)</f>
        <v>0</v>
      </c>
      <c r="N477" s="14">
        <f t="array" ref="N477">SUMPRODUCT(--(Volunteer=$D477),--(Volunteer&lt;&gt;""),--(Arsenic_ppb&lt;&gt;""))</f>
        <v>9</v>
      </c>
      <c r="O477" s="14">
        <f t="shared" si="15"/>
        <v>2</v>
      </c>
      <c r="P477" s="36">
        <f t="array" ref="P477">IF(N477=0,"",SUM(IF(Volunteer=$D477,Arsenic_ppb))/N477)</f>
        <v>3.2222222222222223</v>
      </c>
      <c r="Q477" s="36">
        <f t="array" ref="Q477">IF(P477="","",MAX((--(Commune=$C477))*IF(Vol_mean="",0,Vol_mean)))</f>
        <v>5.1111111111111107</v>
      </c>
      <c r="R477" s="36">
        <f t="array" ref="R477">SUMPRODUCT(--(District=$B477),Commune_max,(--(Commune_tag)))/SUMPRODUCT((--(District=$B477)),Commune_tag)</f>
        <v>3.1417989417989411</v>
      </c>
    </row>
    <row r="478" spans="1:18" x14ac:dyDescent="0.55000000000000004">
      <c r="A478" s="43">
        <v>477</v>
      </c>
      <c r="B478" s="43" t="s">
        <v>194</v>
      </c>
      <c r="C478" s="43" t="s">
        <v>195</v>
      </c>
      <c r="D478" s="43" t="s">
        <v>628</v>
      </c>
      <c r="E478" s="43" t="s">
        <v>634</v>
      </c>
      <c r="F478" s="41">
        <v>3</v>
      </c>
      <c r="G478" s="2">
        <f>IF(AND(COUNTA($B478:$F478=5),COUNTIF(B$2:B478,B478)=1),1,0)</f>
        <v>0</v>
      </c>
      <c r="H478" s="2">
        <f>IF(AND(COUNTA($B478:$F478=5),COUNTIF(C$2:C478,C478)=1),1,0)</f>
        <v>0</v>
      </c>
      <c r="I478" s="2">
        <f>IF(AND(COUNTA($B478:$F478=5),COUNTIF(D$2:D478,D478)=1),1,0)</f>
        <v>0</v>
      </c>
      <c r="J478" s="2">
        <f>IF(AND(COUNTA($B478:$F478=5),COUNTIF(E$2:E478,E478)=1),1,0)</f>
        <v>1</v>
      </c>
      <c r="K478" s="2">
        <f>IF(AND(COUNTA($B478:$F478=5),COUNTIF(F$2:F478,F478)=1),1,0)</f>
        <v>0</v>
      </c>
      <c r="L478" s="45" t="str">
        <f t="shared" si="14"/>
        <v>V0065_3</v>
      </c>
      <c r="M478" s="2">
        <f>IF(AND(COUNTA($B478:$F478)=5,COUNTIF(L$2:L478,L478)=1),1,0)</f>
        <v>0</v>
      </c>
      <c r="N478" s="14">
        <f t="array" ref="N478">SUMPRODUCT(--(Volunteer=$D478),--(Volunteer&lt;&gt;""),--(Arsenic_ppb&lt;&gt;""))</f>
        <v>9</v>
      </c>
      <c r="O478" s="14">
        <f t="shared" si="15"/>
        <v>2</v>
      </c>
      <c r="P478" s="36">
        <f t="array" ref="P478">IF(N478=0,"",SUM(IF(Volunteer=$D478,Arsenic_ppb))/N478)</f>
        <v>3.2222222222222223</v>
      </c>
      <c r="Q478" s="36">
        <f t="array" ref="Q478">IF(P478="","",MAX((--(Commune=$C478))*IF(Vol_mean="",0,Vol_mean)))</f>
        <v>5.1111111111111107</v>
      </c>
      <c r="R478" s="36">
        <f t="array" ref="R478">SUMPRODUCT(--(District=$B478),Commune_max,(--(Commune_tag)))/SUMPRODUCT((--(District=$B478)),Commune_tag)</f>
        <v>3.1417989417989411</v>
      </c>
    </row>
    <row r="479" spans="1:18" x14ac:dyDescent="0.55000000000000004">
      <c r="A479" s="43">
        <v>478</v>
      </c>
      <c r="B479" s="43" t="s">
        <v>194</v>
      </c>
      <c r="C479" s="43" t="s">
        <v>195</v>
      </c>
      <c r="D479" s="43" t="s">
        <v>628</v>
      </c>
      <c r="E479" s="43" t="s">
        <v>635</v>
      </c>
      <c r="F479" s="41">
        <v>4</v>
      </c>
      <c r="G479" s="2">
        <f>IF(AND(COUNTA($B479:$F479=5),COUNTIF(B$2:B479,B479)=1),1,0)</f>
        <v>0</v>
      </c>
      <c r="H479" s="2">
        <f>IF(AND(COUNTA($B479:$F479=5),COUNTIF(C$2:C479,C479)=1),1,0)</f>
        <v>0</v>
      </c>
      <c r="I479" s="2">
        <f>IF(AND(COUNTA($B479:$F479=5),COUNTIF(D$2:D479,D479)=1),1,0)</f>
        <v>0</v>
      </c>
      <c r="J479" s="2">
        <f>IF(AND(COUNTA($B479:$F479=5),COUNTIF(E$2:E479,E479)=1),1,0)</f>
        <v>1</v>
      </c>
      <c r="K479" s="2">
        <f>IF(AND(COUNTA($B479:$F479=5),COUNTIF(F$2:F479,F479)=1),1,0)</f>
        <v>0</v>
      </c>
      <c r="L479" s="45" t="str">
        <f t="shared" si="14"/>
        <v>V0065_4</v>
      </c>
      <c r="M479" s="2">
        <f>IF(AND(COUNTA($B479:$F479)=5,COUNTIF(L$2:L479,L479)=1),1,0)</f>
        <v>1</v>
      </c>
      <c r="N479" s="14">
        <f t="array" ref="N479">SUMPRODUCT(--(Volunteer=$D479),--(Volunteer&lt;&gt;""),--(Arsenic_ppb&lt;&gt;""))</f>
        <v>9</v>
      </c>
      <c r="O479" s="14">
        <f t="shared" si="15"/>
        <v>2</v>
      </c>
      <c r="P479" s="36">
        <f t="array" ref="P479">IF(N479=0,"",SUM(IF(Volunteer=$D479,Arsenic_ppb))/N479)</f>
        <v>3.2222222222222223</v>
      </c>
      <c r="Q479" s="36">
        <f t="array" ref="Q479">IF(P479="","",MAX((--(Commune=$C479))*IF(Vol_mean="",0,Vol_mean)))</f>
        <v>5.1111111111111107</v>
      </c>
      <c r="R479" s="36">
        <f t="array" ref="R479">SUMPRODUCT(--(District=$B479),Commune_max,(--(Commune_tag)))/SUMPRODUCT((--(District=$B479)),Commune_tag)</f>
        <v>3.1417989417989411</v>
      </c>
    </row>
    <row r="480" spans="1:18" x14ac:dyDescent="0.55000000000000004">
      <c r="A480" s="43">
        <v>479</v>
      </c>
      <c r="B480" s="43" t="s">
        <v>194</v>
      </c>
      <c r="C480" s="43" t="s">
        <v>195</v>
      </c>
      <c r="D480" s="43" t="s">
        <v>628</v>
      </c>
      <c r="E480" s="43" t="s">
        <v>636</v>
      </c>
      <c r="F480" s="41">
        <v>3</v>
      </c>
      <c r="G480" s="2">
        <f>IF(AND(COUNTA($B480:$F480=5),COUNTIF(B$2:B480,B480)=1),1,0)</f>
        <v>0</v>
      </c>
      <c r="H480" s="2">
        <f>IF(AND(COUNTA($B480:$F480=5),COUNTIF(C$2:C480,C480)=1),1,0)</f>
        <v>0</v>
      </c>
      <c r="I480" s="2">
        <f>IF(AND(COUNTA($B480:$F480=5),COUNTIF(D$2:D480,D480)=1),1,0)</f>
        <v>0</v>
      </c>
      <c r="J480" s="2">
        <f>IF(AND(COUNTA($B480:$F480=5),COUNTIF(E$2:E480,E480)=1),1,0)</f>
        <v>1</v>
      </c>
      <c r="K480" s="2">
        <f>IF(AND(COUNTA($B480:$F480=5),COUNTIF(F$2:F480,F480)=1),1,0)</f>
        <v>0</v>
      </c>
      <c r="L480" s="45" t="str">
        <f t="shared" si="14"/>
        <v>V0065_3</v>
      </c>
      <c r="M480" s="2">
        <f>IF(AND(COUNTA($B480:$F480)=5,COUNTIF(L$2:L480,L480)=1),1,0)</f>
        <v>0</v>
      </c>
      <c r="N480" s="14">
        <f t="array" ref="N480">SUMPRODUCT(--(Volunteer=$D480),--(Volunteer&lt;&gt;""),--(Arsenic_ppb&lt;&gt;""))</f>
        <v>9</v>
      </c>
      <c r="O480" s="14">
        <f t="shared" si="15"/>
        <v>2</v>
      </c>
      <c r="P480" s="36">
        <f t="array" ref="P480">IF(N480=0,"",SUM(IF(Volunteer=$D480,Arsenic_ppb))/N480)</f>
        <v>3.2222222222222223</v>
      </c>
      <c r="Q480" s="36">
        <f t="array" ref="Q480">IF(P480="","",MAX((--(Commune=$C480))*IF(Vol_mean="",0,Vol_mean)))</f>
        <v>5.1111111111111107</v>
      </c>
      <c r="R480" s="36">
        <f t="array" ref="R480">SUMPRODUCT(--(District=$B480),Commune_max,(--(Commune_tag)))/SUMPRODUCT((--(District=$B480)),Commune_tag)</f>
        <v>3.1417989417989411</v>
      </c>
    </row>
    <row r="481" spans="1:18" x14ac:dyDescent="0.55000000000000004">
      <c r="A481" s="43">
        <v>480</v>
      </c>
      <c r="B481" s="43" t="s">
        <v>194</v>
      </c>
      <c r="C481" s="43" t="s">
        <v>195</v>
      </c>
      <c r="D481" s="43" t="s">
        <v>628</v>
      </c>
      <c r="E481" s="43" t="s">
        <v>637</v>
      </c>
      <c r="F481" s="41">
        <v>4</v>
      </c>
      <c r="G481" s="2">
        <f>IF(AND(COUNTA($B481:$F481=5),COUNTIF(B$2:B481,B481)=1),1,0)</f>
        <v>0</v>
      </c>
      <c r="H481" s="2">
        <f>IF(AND(COUNTA($B481:$F481=5),COUNTIF(C$2:C481,C481)=1),1,0)</f>
        <v>0</v>
      </c>
      <c r="I481" s="2">
        <f>IF(AND(COUNTA($B481:$F481=5),COUNTIF(D$2:D481,D481)=1),1,0)</f>
        <v>0</v>
      </c>
      <c r="J481" s="2">
        <f>IF(AND(COUNTA($B481:$F481=5),COUNTIF(E$2:E481,E481)=1),1,0)</f>
        <v>1</v>
      </c>
      <c r="K481" s="2">
        <f>IF(AND(COUNTA($B481:$F481=5),COUNTIF(F$2:F481,F481)=1),1,0)</f>
        <v>0</v>
      </c>
      <c r="L481" s="45" t="str">
        <f t="shared" si="14"/>
        <v>V0065_4</v>
      </c>
      <c r="M481" s="2">
        <f>IF(AND(COUNTA($B481:$F481)=5,COUNTIF(L$2:L481,L481)=1),1,0)</f>
        <v>0</v>
      </c>
      <c r="N481" s="14">
        <f t="array" ref="N481">SUMPRODUCT(--(Volunteer=$D481),--(Volunteer&lt;&gt;""),--(Arsenic_ppb&lt;&gt;""))</f>
        <v>9</v>
      </c>
      <c r="O481" s="14">
        <f t="shared" si="15"/>
        <v>2</v>
      </c>
      <c r="P481" s="36">
        <f t="array" ref="P481">IF(N481=0,"",SUM(IF(Volunteer=$D481,Arsenic_ppb))/N481)</f>
        <v>3.2222222222222223</v>
      </c>
      <c r="Q481" s="36">
        <f t="array" ref="Q481">IF(P481="","",MAX((--(Commune=$C481))*IF(Vol_mean="",0,Vol_mean)))</f>
        <v>5.1111111111111107</v>
      </c>
      <c r="R481" s="36">
        <f t="array" ref="R481">SUMPRODUCT(--(District=$B481),Commune_max,(--(Commune_tag)))/SUMPRODUCT((--(District=$B481)),Commune_tag)</f>
        <v>3.1417989417989411</v>
      </c>
    </row>
    <row r="482" spans="1:18" x14ac:dyDescent="0.55000000000000004">
      <c r="A482" s="43">
        <v>481</v>
      </c>
      <c r="B482" s="43" t="s">
        <v>194</v>
      </c>
      <c r="C482" s="43" t="s">
        <v>207</v>
      </c>
      <c r="D482" s="43" t="s">
        <v>638</v>
      </c>
      <c r="E482" s="43" t="s">
        <v>639</v>
      </c>
      <c r="F482" s="41">
        <v>2</v>
      </c>
      <c r="G482" s="2">
        <f>IF(AND(COUNTA($B482:$F482=5),COUNTIF(B$2:B482,B482)=1),1,0)</f>
        <v>0</v>
      </c>
      <c r="H482" s="2">
        <f>IF(AND(COUNTA($B482:$F482=5),COUNTIF(C$2:C482,C482)=1),1,0)</f>
        <v>1</v>
      </c>
      <c r="I482" s="2">
        <f>IF(AND(COUNTA($B482:$F482=5),COUNTIF(D$2:D482,D482)=1),1,0)</f>
        <v>1</v>
      </c>
      <c r="J482" s="2">
        <f>IF(AND(COUNTA($B482:$F482=5),COUNTIF(E$2:E482,E482)=1),1,0)</f>
        <v>1</v>
      </c>
      <c r="K482" s="2">
        <f>IF(AND(COUNTA($B482:$F482=5),COUNTIF(F$2:F482,F482)=1),1,0)</f>
        <v>0</v>
      </c>
      <c r="L482" s="45" t="str">
        <f t="shared" si="14"/>
        <v>V0066_2</v>
      </c>
      <c r="M482" s="2">
        <f>IF(AND(COUNTA($B482:$F482)=5,COUNTIF(L$2:L482,L482)=1),1,0)</f>
        <v>1</v>
      </c>
      <c r="N482" s="14">
        <f t="array" ref="N482">SUMPRODUCT(--(Volunteer=$D482),--(Volunteer&lt;&gt;""),--(Arsenic_ppb&lt;&gt;""))</f>
        <v>5</v>
      </c>
      <c r="O482" s="14">
        <f t="shared" si="15"/>
        <v>2</v>
      </c>
      <c r="P482" s="36">
        <f t="array" ref="P482">IF(N482=0,"",SUM(IF(Volunteer=$D482,Arsenic_ppb))/N482)</f>
        <v>1.6</v>
      </c>
      <c r="Q482" s="36">
        <f t="array" ref="Q482">IF(P482="","",MAX((--(Commune=$C482))*IF(Vol_mean="",0,Vol_mean)))</f>
        <v>1.6</v>
      </c>
      <c r="R482" s="36">
        <f t="array" ref="R482">SUMPRODUCT(--(District=$B482),Commune_max,(--(Commune_tag)))/SUMPRODUCT((--(District=$B482)),Commune_tag)</f>
        <v>3.1417989417989411</v>
      </c>
    </row>
    <row r="483" spans="1:18" x14ac:dyDescent="0.55000000000000004">
      <c r="A483" s="43">
        <v>482</v>
      </c>
      <c r="B483" s="43" t="s">
        <v>194</v>
      </c>
      <c r="C483" s="43" t="s">
        <v>207</v>
      </c>
      <c r="D483" s="43" t="s">
        <v>638</v>
      </c>
      <c r="E483" s="43" t="s">
        <v>640</v>
      </c>
      <c r="F483" s="41">
        <v>2</v>
      </c>
      <c r="G483" s="2">
        <f>IF(AND(COUNTA($B483:$F483=5),COUNTIF(B$2:B483,B483)=1),1,0)</f>
        <v>0</v>
      </c>
      <c r="H483" s="2">
        <f>IF(AND(COUNTA($B483:$F483=5),COUNTIF(C$2:C483,C483)=1),1,0)</f>
        <v>0</v>
      </c>
      <c r="I483" s="2">
        <f>IF(AND(COUNTA($B483:$F483=5),COUNTIF(D$2:D483,D483)=1),1,0)</f>
        <v>0</v>
      </c>
      <c r="J483" s="2">
        <f>IF(AND(COUNTA($B483:$F483=5),COUNTIF(E$2:E483,E483)=1),1,0)</f>
        <v>1</v>
      </c>
      <c r="K483" s="2">
        <f>IF(AND(COUNTA($B483:$F483=5),COUNTIF(F$2:F483,F483)=1),1,0)</f>
        <v>0</v>
      </c>
      <c r="L483" s="45" t="str">
        <f t="shared" si="14"/>
        <v>V0066_2</v>
      </c>
      <c r="M483" s="2">
        <f>IF(AND(COUNTA($B483:$F483)=5,COUNTIF(L$2:L483,L483)=1),1,0)</f>
        <v>0</v>
      </c>
      <c r="N483" s="14">
        <f t="array" ref="N483">SUMPRODUCT(--(Volunteer=$D483),--(Volunteer&lt;&gt;""),--(Arsenic_ppb&lt;&gt;""))</f>
        <v>5</v>
      </c>
      <c r="O483" s="14">
        <f t="shared" si="15"/>
        <v>2</v>
      </c>
      <c r="P483" s="36">
        <f t="array" ref="P483">IF(N483=0,"",SUM(IF(Volunteer=$D483,Arsenic_ppb))/N483)</f>
        <v>1.6</v>
      </c>
      <c r="Q483" s="36">
        <f t="array" ref="Q483">IF(P483="","",MAX((--(Commune=$C483))*IF(Vol_mean="",0,Vol_mean)))</f>
        <v>1.6</v>
      </c>
      <c r="R483" s="36">
        <f t="array" ref="R483">SUMPRODUCT(--(District=$B483),Commune_max,(--(Commune_tag)))/SUMPRODUCT((--(District=$B483)),Commune_tag)</f>
        <v>3.1417989417989411</v>
      </c>
    </row>
    <row r="484" spans="1:18" x14ac:dyDescent="0.55000000000000004">
      <c r="A484" s="43">
        <v>483</v>
      </c>
      <c r="B484" s="43" t="s">
        <v>194</v>
      </c>
      <c r="C484" s="43" t="s">
        <v>207</v>
      </c>
      <c r="D484" s="43" t="s">
        <v>638</v>
      </c>
      <c r="E484" s="43" t="s">
        <v>641</v>
      </c>
      <c r="F484" s="41">
        <v>1</v>
      </c>
      <c r="G484" s="2">
        <f>IF(AND(COUNTA($B484:$F484=5),COUNTIF(B$2:B484,B484)=1),1,0)</f>
        <v>0</v>
      </c>
      <c r="H484" s="2">
        <f>IF(AND(COUNTA($B484:$F484=5),COUNTIF(C$2:C484,C484)=1),1,0)</f>
        <v>0</v>
      </c>
      <c r="I484" s="2">
        <f>IF(AND(COUNTA($B484:$F484=5),COUNTIF(D$2:D484,D484)=1),1,0)</f>
        <v>0</v>
      </c>
      <c r="J484" s="2">
        <f>IF(AND(COUNTA($B484:$F484=5),COUNTIF(E$2:E484,E484)=1),1,0)</f>
        <v>1</v>
      </c>
      <c r="K484" s="2">
        <f>IF(AND(COUNTA($B484:$F484=5),COUNTIF(F$2:F484,F484)=1),1,0)</f>
        <v>0</v>
      </c>
      <c r="L484" s="45" t="str">
        <f t="shared" si="14"/>
        <v>V0066_1</v>
      </c>
      <c r="M484" s="2">
        <f>IF(AND(COUNTA($B484:$F484)=5,COUNTIF(L$2:L484,L484)=1),1,0)</f>
        <v>1</v>
      </c>
      <c r="N484" s="14">
        <f t="array" ref="N484">SUMPRODUCT(--(Volunteer=$D484),--(Volunteer&lt;&gt;""),--(Arsenic_ppb&lt;&gt;""))</f>
        <v>5</v>
      </c>
      <c r="O484" s="14">
        <f t="shared" si="15"/>
        <v>2</v>
      </c>
      <c r="P484" s="36">
        <f t="array" ref="P484">IF(N484=0,"",SUM(IF(Volunteer=$D484,Arsenic_ppb))/N484)</f>
        <v>1.6</v>
      </c>
      <c r="Q484" s="36">
        <f t="array" ref="Q484">IF(P484="","",MAX((--(Commune=$C484))*IF(Vol_mean="",0,Vol_mean)))</f>
        <v>1.6</v>
      </c>
      <c r="R484" s="36">
        <f t="array" ref="R484">SUMPRODUCT(--(District=$B484),Commune_max,(--(Commune_tag)))/SUMPRODUCT((--(District=$B484)),Commune_tag)</f>
        <v>3.1417989417989411</v>
      </c>
    </row>
    <row r="485" spans="1:18" x14ac:dyDescent="0.55000000000000004">
      <c r="A485" s="43">
        <v>484</v>
      </c>
      <c r="B485" s="43" t="s">
        <v>194</v>
      </c>
      <c r="C485" s="43" t="s">
        <v>207</v>
      </c>
      <c r="D485" s="43" t="s">
        <v>638</v>
      </c>
      <c r="E485" s="43" t="s">
        <v>642</v>
      </c>
      <c r="F485" s="41">
        <v>2</v>
      </c>
      <c r="G485" s="2">
        <f>IF(AND(COUNTA($B485:$F485=5),COUNTIF(B$2:B485,B485)=1),1,0)</f>
        <v>0</v>
      </c>
      <c r="H485" s="2">
        <f>IF(AND(COUNTA($B485:$F485=5),COUNTIF(C$2:C485,C485)=1),1,0)</f>
        <v>0</v>
      </c>
      <c r="I485" s="2">
        <f>IF(AND(COUNTA($B485:$F485=5),COUNTIF(D$2:D485,D485)=1),1,0)</f>
        <v>0</v>
      </c>
      <c r="J485" s="2">
        <f>IF(AND(COUNTA($B485:$F485=5),COUNTIF(E$2:E485,E485)=1),1,0)</f>
        <v>1</v>
      </c>
      <c r="K485" s="2">
        <f>IF(AND(COUNTA($B485:$F485=5),COUNTIF(F$2:F485,F485)=1),1,0)</f>
        <v>0</v>
      </c>
      <c r="L485" s="45" t="str">
        <f t="shared" si="14"/>
        <v>V0066_2</v>
      </c>
      <c r="M485" s="2">
        <f>IF(AND(COUNTA($B485:$F485)=5,COUNTIF(L$2:L485,L485)=1),1,0)</f>
        <v>0</v>
      </c>
      <c r="N485" s="14">
        <f t="array" ref="N485">SUMPRODUCT(--(Volunteer=$D485),--(Volunteer&lt;&gt;""),--(Arsenic_ppb&lt;&gt;""))</f>
        <v>5</v>
      </c>
      <c r="O485" s="14">
        <f t="shared" si="15"/>
        <v>2</v>
      </c>
      <c r="P485" s="36">
        <f t="array" ref="P485">IF(N485=0,"",SUM(IF(Volunteer=$D485,Arsenic_ppb))/N485)</f>
        <v>1.6</v>
      </c>
      <c r="Q485" s="36">
        <f t="array" ref="Q485">IF(P485="","",MAX((--(Commune=$C485))*IF(Vol_mean="",0,Vol_mean)))</f>
        <v>1.6</v>
      </c>
      <c r="R485" s="36">
        <f t="array" ref="R485">SUMPRODUCT(--(District=$B485),Commune_max,(--(Commune_tag)))/SUMPRODUCT((--(District=$B485)),Commune_tag)</f>
        <v>3.1417989417989411</v>
      </c>
    </row>
    <row r="486" spans="1:18" x14ac:dyDescent="0.55000000000000004">
      <c r="A486" s="43">
        <v>485</v>
      </c>
      <c r="B486" s="43" t="s">
        <v>194</v>
      </c>
      <c r="C486" s="43" t="s">
        <v>207</v>
      </c>
      <c r="D486" s="43" t="s">
        <v>638</v>
      </c>
      <c r="E486" s="43" t="s">
        <v>643</v>
      </c>
      <c r="F486" s="41">
        <v>1</v>
      </c>
      <c r="G486" s="2">
        <f>IF(AND(COUNTA($B486:$F486=5),COUNTIF(B$2:B486,B486)=1),1,0)</f>
        <v>0</v>
      </c>
      <c r="H486" s="2">
        <f>IF(AND(COUNTA($B486:$F486=5),COUNTIF(C$2:C486,C486)=1),1,0)</f>
        <v>0</v>
      </c>
      <c r="I486" s="2">
        <f>IF(AND(COUNTA($B486:$F486=5),COUNTIF(D$2:D486,D486)=1),1,0)</f>
        <v>0</v>
      </c>
      <c r="J486" s="2">
        <f>IF(AND(COUNTA($B486:$F486=5),COUNTIF(E$2:E486,E486)=1),1,0)</f>
        <v>1</v>
      </c>
      <c r="K486" s="2">
        <f>IF(AND(COUNTA($B486:$F486=5),COUNTIF(F$2:F486,F486)=1),1,0)</f>
        <v>0</v>
      </c>
      <c r="L486" s="45" t="str">
        <f t="shared" si="14"/>
        <v>V0066_1</v>
      </c>
      <c r="M486" s="2">
        <f>IF(AND(COUNTA($B486:$F486)=5,COUNTIF(L$2:L486,L486)=1),1,0)</f>
        <v>0</v>
      </c>
      <c r="N486" s="14">
        <f t="array" ref="N486">SUMPRODUCT(--(Volunteer=$D486),--(Volunteer&lt;&gt;""),--(Arsenic_ppb&lt;&gt;""))</f>
        <v>5</v>
      </c>
      <c r="O486" s="14">
        <f t="shared" si="15"/>
        <v>2</v>
      </c>
      <c r="P486" s="36">
        <f t="array" ref="P486">IF(N486=0,"",SUM(IF(Volunteer=$D486,Arsenic_ppb))/N486)</f>
        <v>1.6</v>
      </c>
      <c r="Q486" s="36">
        <f t="array" ref="Q486">IF(P486="","",MAX((--(Commune=$C486))*IF(Vol_mean="",0,Vol_mean)))</f>
        <v>1.6</v>
      </c>
      <c r="R486" s="36">
        <f t="array" ref="R486">SUMPRODUCT(--(District=$B486),Commune_max,(--(Commune_tag)))/SUMPRODUCT((--(District=$B486)),Commune_tag)</f>
        <v>3.1417989417989411</v>
      </c>
    </row>
    <row r="487" spans="1:18" x14ac:dyDescent="0.55000000000000004">
      <c r="A487" s="43">
        <v>486</v>
      </c>
      <c r="B487" s="43" t="s">
        <v>194</v>
      </c>
      <c r="C487" s="43" t="s">
        <v>207</v>
      </c>
      <c r="D487" s="43" t="s">
        <v>644</v>
      </c>
      <c r="E487" s="43" t="s">
        <v>645</v>
      </c>
      <c r="F487" s="41">
        <v>1</v>
      </c>
      <c r="G487" s="2">
        <f>IF(AND(COUNTA($B487:$F487=5),COUNTIF(B$2:B487,B487)=1),1,0)</f>
        <v>0</v>
      </c>
      <c r="H487" s="2">
        <f>IF(AND(COUNTA($B487:$F487=5),COUNTIF(C$2:C487,C487)=1),1,0)</f>
        <v>0</v>
      </c>
      <c r="I487" s="2">
        <f>IF(AND(COUNTA($B487:$F487=5),COUNTIF(D$2:D487,D487)=1),1,0)</f>
        <v>1</v>
      </c>
      <c r="J487" s="2">
        <f>IF(AND(COUNTA($B487:$F487=5),COUNTIF(E$2:E487,E487)=1),1,0)</f>
        <v>1</v>
      </c>
      <c r="K487" s="2">
        <f>IF(AND(COUNTA($B487:$F487=5),COUNTIF(F$2:F487,F487)=1),1,0)</f>
        <v>0</v>
      </c>
      <c r="L487" s="45" t="str">
        <f t="shared" si="14"/>
        <v>V0067_1</v>
      </c>
      <c r="M487" s="2">
        <f>IF(AND(COUNTA($B487:$F487)=5,COUNTIF(L$2:L487,L487)=1),1,0)</f>
        <v>1</v>
      </c>
      <c r="N487" s="14">
        <f t="array" ref="N487">SUMPRODUCT(--(Volunteer=$D487),--(Volunteer&lt;&gt;""),--(Arsenic_ppb&lt;&gt;""))</f>
        <v>5</v>
      </c>
      <c r="O487" s="14">
        <f t="shared" si="15"/>
        <v>2</v>
      </c>
      <c r="P487" s="36">
        <f t="array" ref="P487">IF(N487=0,"",SUM(IF(Volunteer=$D487,Arsenic_ppb))/N487)</f>
        <v>1.4</v>
      </c>
      <c r="Q487" s="36">
        <f t="array" ref="Q487">IF(P487="","",MAX((--(Commune=$C487))*IF(Vol_mean="",0,Vol_mean)))</f>
        <v>1.6</v>
      </c>
      <c r="R487" s="36">
        <f t="array" ref="R487">SUMPRODUCT(--(District=$B487),Commune_max,(--(Commune_tag)))/SUMPRODUCT((--(District=$B487)),Commune_tag)</f>
        <v>3.1417989417989411</v>
      </c>
    </row>
    <row r="488" spans="1:18" x14ac:dyDescent="0.55000000000000004">
      <c r="A488" s="43">
        <v>487</v>
      </c>
      <c r="B488" s="43" t="s">
        <v>194</v>
      </c>
      <c r="C488" s="43" t="s">
        <v>207</v>
      </c>
      <c r="D488" s="43" t="s">
        <v>644</v>
      </c>
      <c r="E488" s="43" t="s">
        <v>646</v>
      </c>
      <c r="F488" s="41">
        <v>1</v>
      </c>
      <c r="G488" s="2">
        <f>IF(AND(COUNTA($B488:$F488=5),COUNTIF(B$2:B488,B488)=1),1,0)</f>
        <v>0</v>
      </c>
      <c r="H488" s="2">
        <f>IF(AND(COUNTA($B488:$F488=5),COUNTIF(C$2:C488,C488)=1),1,0)</f>
        <v>0</v>
      </c>
      <c r="I488" s="2">
        <f>IF(AND(COUNTA($B488:$F488=5),COUNTIF(D$2:D488,D488)=1),1,0)</f>
        <v>0</v>
      </c>
      <c r="J488" s="2">
        <f>IF(AND(COUNTA($B488:$F488=5),COUNTIF(E$2:E488,E488)=1),1,0)</f>
        <v>1</v>
      </c>
      <c r="K488" s="2">
        <f>IF(AND(COUNTA($B488:$F488=5),COUNTIF(F$2:F488,F488)=1),1,0)</f>
        <v>0</v>
      </c>
      <c r="L488" s="45" t="str">
        <f t="shared" si="14"/>
        <v>V0067_1</v>
      </c>
      <c r="M488" s="2">
        <f>IF(AND(COUNTA($B488:$F488)=5,COUNTIF(L$2:L488,L488)=1),1,0)</f>
        <v>0</v>
      </c>
      <c r="N488" s="14">
        <f t="array" ref="N488">SUMPRODUCT(--(Volunteer=$D488),--(Volunteer&lt;&gt;""),--(Arsenic_ppb&lt;&gt;""))</f>
        <v>5</v>
      </c>
      <c r="O488" s="14">
        <f t="shared" si="15"/>
        <v>2</v>
      </c>
      <c r="P488" s="36">
        <f t="array" ref="P488">IF(N488=0,"",SUM(IF(Volunteer=$D488,Arsenic_ppb))/N488)</f>
        <v>1.4</v>
      </c>
      <c r="Q488" s="36">
        <f t="array" ref="Q488">IF(P488="","",MAX((--(Commune=$C488))*IF(Vol_mean="",0,Vol_mean)))</f>
        <v>1.6</v>
      </c>
      <c r="R488" s="36">
        <f t="array" ref="R488">SUMPRODUCT(--(District=$B488),Commune_max,(--(Commune_tag)))/SUMPRODUCT((--(District=$B488)),Commune_tag)</f>
        <v>3.1417989417989411</v>
      </c>
    </row>
    <row r="489" spans="1:18" x14ac:dyDescent="0.55000000000000004">
      <c r="A489" s="43">
        <v>488</v>
      </c>
      <c r="B489" s="43" t="s">
        <v>194</v>
      </c>
      <c r="C489" s="43" t="s">
        <v>207</v>
      </c>
      <c r="D489" s="43" t="s">
        <v>644</v>
      </c>
      <c r="E489" s="43" t="s">
        <v>647</v>
      </c>
      <c r="F489" s="41">
        <v>2</v>
      </c>
      <c r="G489" s="2">
        <f>IF(AND(COUNTA($B489:$F489=5),COUNTIF(B$2:B489,B489)=1),1,0)</f>
        <v>0</v>
      </c>
      <c r="H489" s="2">
        <f>IF(AND(COUNTA($B489:$F489=5),COUNTIF(C$2:C489,C489)=1),1,0)</f>
        <v>0</v>
      </c>
      <c r="I489" s="2">
        <f>IF(AND(COUNTA($B489:$F489=5),COUNTIF(D$2:D489,D489)=1),1,0)</f>
        <v>0</v>
      </c>
      <c r="J489" s="2">
        <f>IF(AND(COUNTA($B489:$F489=5),COUNTIF(E$2:E489,E489)=1),1,0)</f>
        <v>1</v>
      </c>
      <c r="K489" s="2">
        <f>IF(AND(COUNTA($B489:$F489=5),COUNTIF(F$2:F489,F489)=1),1,0)</f>
        <v>0</v>
      </c>
      <c r="L489" s="45" t="str">
        <f t="shared" si="14"/>
        <v>V0067_2</v>
      </c>
      <c r="M489" s="2">
        <f>IF(AND(COUNTA($B489:$F489)=5,COUNTIF(L$2:L489,L489)=1),1,0)</f>
        <v>1</v>
      </c>
      <c r="N489" s="14">
        <f t="array" ref="N489">SUMPRODUCT(--(Volunteer=$D489),--(Volunteer&lt;&gt;""),--(Arsenic_ppb&lt;&gt;""))</f>
        <v>5</v>
      </c>
      <c r="O489" s="14">
        <f t="shared" si="15"/>
        <v>2</v>
      </c>
      <c r="P489" s="36">
        <f t="array" ref="P489">IF(N489=0,"",SUM(IF(Volunteer=$D489,Arsenic_ppb))/N489)</f>
        <v>1.4</v>
      </c>
      <c r="Q489" s="36">
        <f t="array" ref="Q489">IF(P489="","",MAX((--(Commune=$C489))*IF(Vol_mean="",0,Vol_mean)))</f>
        <v>1.6</v>
      </c>
      <c r="R489" s="36">
        <f t="array" ref="R489">SUMPRODUCT(--(District=$B489),Commune_max,(--(Commune_tag)))/SUMPRODUCT((--(District=$B489)),Commune_tag)</f>
        <v>3.1417989417989411</v>
      </c>
    </row>
    <row r="490" spans="1:18" x14ac:dyDescent="0.55000000000000004">
      <c r="A490" s="43">
        <v>489</v>
      </c>
      <c r="B490" s="43" t="s">
        <v>194</v>
      </c>
      <c r="C490" s="43" t="s">
        <v>207</v>
      </c>
      <c r="D490" s="43" t="s">
        <v>644</v>
      </c>
      <c r="E490" s="43" t="s">
        <v>648</v>
      </c>
      <c r="F490" s="41">
        <v>1</v>
      </c>
      <c r="G490" s="2">
        <f>IF(AND(COUNTA($B490:$F490=5),COUNTIF(B$2:B490,B490)=1),1,0)</f>
        <v>0</v>
      </c>
      <c r="H490" s="2">
        <f>IF(AND(COUNTA($B490:$F490=5),COUNTIF(C$2:C490,C490)=1),1,0)</f>
        <v>0</v>
      </c>
      <c r="I490" s="2">
        <f>IF(AND(COUNTA($B490:$F490=5),COUNTIF(D$2:D490,D490)=1),1,0)</f>
        <v>0</v>
      </c>
      <c r="J490" s="2">
        <f>IF(AND(COUNTA($B490:$F490=5),COUNTIF(E$2:E490,E490)=1),1,0)</f>
        <v>1</v>
      </c>
      <c r="K490" s="2">
        <f>IF(AND(COUNTA($B490:$F490=5),COUNTIF(F$2:F490,F490)=1),1,0)</f>
        <v>0</v>
      </c>
      <c r="L490" s="45" t="str">
        <f t="shared" si="14"/>
        <v>V0067_1</v>
      </c>
      <c r="M490" s="2">
        <f>IF(AND(COUNTA($B490:$F490)=5,COUNTIF(L$2:L490,L490)=1),1,0)</f>
        <v>0</v>
      </c>
      <c r="N490" s="14">
        <f t="array" ref="N490">SUMPRODUCT(--(Volunteer=$D490),--(Volunteer&lt;&gt;""),--(Arsenic_ppb&lt;&gt;""))</f>
        <v>5</v>
      </c>
      <c r="O490" s="14">
        <f t="shared" si="15"/>
        <v>2</v>
      </c>
      <c r="P490" s="36">
        <f t="array" ref="P490">IF(N490=0,"",SUM(IF(Volunteer=$D490,Arsenic_ppb))/N490)</f>
        <v>1.4</v>
      </c>
      <c r="Q490" s="36">
        <f t="array" ref="Q490">IF(P490="","",MAX((--(Commune=$C490))*IF(Vol_mean="",0,Vol_mean)))</f>
        <v>1.6</v>
      </c>
      <c r="R490" s="36">
        <f t="array" ref="R490">SUMPRODUCT(--(District=$B490),Commune_max,(--(Commune_tag)))/SUMPRODUCT((--(District=$B490)),Commune_tag)</f>
        <v>3.1417989417989411</v>
      </c>
    </row>
    <row r="491" spans="1:18" x14ac:dyDescent="0.55000000000000004">
      <c r="A491" s="43">
        <v>490</v>
      </c>
      <c r="B491" s="43" t="s">
        <v>194</v>
      </c>
      <c r="C491" s="43" t="s">
        <v>207</v>
      </c>
      <c r="D491" s="43" t="s">
        <v>644</v>
      </c>
      <c r="E491" s="43" t="s">
        <v>649</v>
      </c>
      <c r="F491" s="41">
        <v>2</v>
      </c>
      <c r="G491" s="2">
        <f>IF(AND(COUNTA($B491:$F491=5),COUNTIF(B$2:B491,B491)=1),1,0)</f>
        <v>0</v>
      </c>
      <c r="H491" s="2">
        <f>IF(AND(COUNTA($B491:$F491=5),COUNTIF(C$2:C491,C491)=1),1,0)</f>
        <v>0</v>
      </c>
      <c r="I491" s="2">
        <f>IF(AND(COUNTA($B491:$F491=5),COUNTIF(D$2:D491,D491)=1),1,0)</f>
        <v>0</v>
      </c>
      <c r="J491" s="2">
        <f>IF(AND(COUNTA($B491:$F491=5),COUNTIF(E$2:E491,E491)=1),1,0)</f>
        <v>1</v>
      </c>
      <c r="K491" s="2">
        <f>IF(AND(COUNTA($B491:$F491=5),COUNTIF(F$2:F491,F491)=1),1,0)</f>
        <v>0</v>
      </c>
      <c r="L491" s="45" t="str">
        <f t="shared" si="14"/>
        <v>V0067_2</v>
      </c>
      <c r="M491" s="2">
        <f>IF(AND(COUNTA($B491:$F491)=5,COUNTIF(L$2:L491,L491)=1),1,0)</f>
        <v>0</v>
      </c>
      <c r="N491" s="14">
        <f t="array" ref="N491">SUMPRODUCT(--(Volunteer=$D491),--(Volunteer&lt;&gt;""),--(Arsenic_ppb&lt;&gt;""))</f>
        <v>5</v>
      </c>
      <c r="O491" s="14">
        <f t="shared" si="15"/>
        <v>2</v>
      </c>
      <c r="P491" s="36">
        <f t="array" ref="P491">IF(N491=0,"",SUM(IF(Volunteer=$D491,Arsenic_ppb))/N491)</f>
        <v>1.4</v>
      </c>
      <c r="Q491" s="36">
        <f t="array" ref="Q491">IF(P491="","",MAX((--(Commune=$C491))*IF(Vol_mean="",0,Vol_mean)))</f>
        <v>1.6</v>
      </c>
      <c r="R491" s="36">
        <f t="array" ref="R491">SUMPRODUCT(--(District=$B491),Commune_max,(--(Commune_tag)))/SUMPRODUCT((--(District=$B491)),Commune_tag)</f>
        <v>3.1417989417989411</v>
      </c>
    </row>
    <row r="492" spans="1:18" x14ac:dyDescent="0.55000000000000004">
      <c r="A492" s="43">
        <v>491</v>
      </c>
      <c r="B492" s="43" t="s">
        <v>194</v>
      </c>
      <c r="C492" s="43" t="s">
        <v>207</v>
      </c>
      <c r="D492" s="43" t="s">
        <v>650</v>
      </c>
      <c r="E492" s="43" t="s">
        <v>651</v>
      </c>
      <c r="F492" s="41">
        <v>1</v>
      </c>
      <c r="G492" s="2">
        <f>IF(AND(COUNTA($B492:$F492=5),COUNTIF(B$2:B492,B492)=1),1,0)</f>
        <v>0</v>
      </c>
      <c r="H492" s="2">
        <f>IF(AND(COUNTA($B492:$F492=5),COUNTIF(C$2:C492,C492)=1),1,0)</f>
        <v>0</v>
      </c>
      <c r="I492" s="2">
        <f>IF(AND(COUNTA($B492:$F492=5),COUNTIF(D$2:D492,D492)=1),1,0)</f>
        <v>1</v>
      </c>
      <c r="J492" s="2">
        <f>IF(AND(COUNTA($B492:$F492=5),COUNTIF(E$2:E492,E492)=1),1,0)</f>
        <v>1</v>
      </c>
      <c r="K492" s="2">
        <f>IF(AND(COUNTA($B492:$F492=5),COUNTIF(F$2:F492,F492)=1),1,0)</f>
        <v>0</v>
      </c>
      <c r="L492" s="45" t="str">
        <f t="shared" si="14"/>
        <v>V0068_1</v>
      </c>
      <c r="M492" s="2">
        <f>IF(AND(COUNTA($B492:$F492)=5,COUNTIF(L$2:L492,L492)=1),1,0)</f>
        <v>1</v>
      </c>
      <c r="N492" s="14">
        <f t="array" ref="N492">SUMPRODUCT(--(Volunteer=$D492),--(Volunteer&lt;&gt;""),--(Arsenic_ppb&lt;&gt;""))</f>
        <v>5</v>
      </c>
      <c r="O492" s="14">
        <f t="shared" si="15"/>
        <v>1</v>
      </c>
      <c r="P492" s="36">
        <f t="array" ref="P492">IF(N492=0,"",SUM(IF(Volunteer=$D492,Arsenic_ppb))/N492)</f>
        <v>1</v>
      </c>
      <c r="Q492" s="36">
        <f t="array" ref="Q492">IF(P492="","",MAX((--(Commune=$C492))*IF(Vol_mean="",0,Vol_mean)))</f>
        <v>1.6</v>
      </c>
      <c r="R492" s="36">
        <f t="array" ref="R492">SUMPRODUCT(--(District=$B492),Commune_max,(--(Commune_tag)))/SUMPRODUCT((--(District=$B492)),Commune_tag)</f>
        <v>3.1417989417989411</v>
      </c>
    </row>
    <row r="493" spans="1:18" x14ac:dyDescent="0.55000000000000004">
      <c r="A493" s="43">
        <v>492</v>
      </c>
      <c r="B493" s="43" t="s">
        <v>194</v>
      </c>
      <c r="C493" s="43" t="s">
        <v>207</v>
      </c>
      <c r="D493" s="43" t="s">
        <v>650</v>
      </c>
      <c r="E493" s="43" t="s">
        <v>652</v>
      </c>
      <c r="F493" s="41">
        <v>1</v>
      </c>
      <c r="G493" s="2">
        <f>IF(AND(COUNTA($B493:$F493=5),COUNTIF(B$2:B493,B493)=1),1,0)</f>
        <v>0</v>
      </c>
      <c r="H493" s="2">
        <f>IF(AND(COUNTA($B493:$F493=5),COUNTIF(C$2:C493,C493)=1),1,0)</f>
        <v>0</v>
      </c>
      <c r="I493" s="2">
        <f>IF(AND(COUNTA($B493:$F493=5),COUNTIF(D$2:D493,D493)=1),1,0)</f>
        <v>0</v>
      </c>
      <c r="J493" s="2">
        <f>IF(AND(COUNTA($B493:$F493=5),COUNTIF(E$2:E493,E493)=1),1,0)</f>
        <v>1</v>
      </c>
      <c r="K493" s="2">
        <f>IF(AND(COUNTA($B493:$F493=5),COUNTIF(F$2:F493,F493)=1),1,0)</f>
        <v>0</v>
      </c>
      <c r="L493" s="45" t="str">
        <f t="shared" si="14"/>
        <v>V0068_1</v>
      </c>
      <c r="M493" s="2">
        <f>IF(AND(COUNTA($B493:$F493)=5,COUNTIF(L$2:L493,L493)=1),1,0)</f>
        <v>0</v>
      </c>
      <c r="N493" s="14">
        <f t="array" ref="N493">SUMPRODUCT(--(Volunteer=$D493),--(Volunteer&lt;&gt;""),--(Arsenic_ppb&lt;&gt;""))</f>
        <v>5</v>
      </c>
      <c r="O493" s="14">
        <f t="shared" si="15"/>
        <v>1</v>
      </c>
      <c r="P493" s="36">
        <f t="array" ref="P493">IF(N493=0,"",SUM(IF(Volunteer=$D493,Arsenic_ppb))/N493)</f>
        <v>1</v>
      </c>
      <c r="Q493" s="36">
        <f t="array" ref="Q493">IF(P493="","",MAX((--(Commune=$C493))*IF(Vol_mean="",0,Vol_mean)))</f>
        <v>1.6</v>
      </c>
      <c r="R493" s="36">
        <f t="array" ref="R493">SUMPRODUCT(--(District=$B493),Commune_max,(--(Commune_tag)))/SUMPRODUCT((--(District=$B493)),Commune_tag)</f>
        <v>3.1417989417989411</v>
      </c>
    </row>
    <row r="494" spans="1:18" x14ac:dyDescent="0.55000000000000004">
      <c r="A494" s="43">
        <v>493</v>
      </c>
      <c r="B494" s="43" t="s">
        <v>194</v>
      </c>
      <c r="C494" s="43" t="s">
        <v>207</v>
      </c>
      <c r="D494" s="43" t="s">
        <v>650</v>
      </c>
      <c r="E494" s="43" t="s">
        <v>653</v>
      </c>
      <c r="F494" s="41">
        <v>1</v>
      </c>
      <c r="G494" s="2">
        <f>IF(AND(COUNTA($B494:$F494=5),COUNTIF(B$2:B494,B494)=1),1,0)</f>
        <v>0</v>
      </c>
      <c r="H494" s="2">
        <f>IF(AND(COUNTA($B494:$F494=5),COUNTIF(C$2:C494,C494)=1),1,0)</f>
        <v>0</v>
      </c>
      <c r="I494" s="2">
        <f>IF(AND(COUNTA($B494:$F494=5),COUNTIF(D$2:D494,D494)=1),1,0)</f>
        <v>0</v>
      </c>
      <c r="J494" s="2">
        <f>IF(AND(COUNTA($B494:$F494=5),COUNTIF(E$2:E494,E494)=1),1,0)</f>
        <v>1</v>
      </c>
      <c r="K494" s="2">
        <f>IF(AND(COUNTA($B494:$F494=5),COUNTIF(F$2:F494,F494)=1),1,0)</f>
        <v>0</v>
      </c>
      <c r="L494" s="45" t="str">
        <f t="shared" si="14"/>
        <v>V0068_1</v>
      </c>
      <c r="M494" s="2">
        <f>IF(AND(COUNTA($B494:$F494)=5,COUNTIF(L$2:L494,L494)=1),1,0)</f>
        <v>0</v>
      </c>
      <c r="N494" s="14">
        <f t="array" ref="N494">SUMPRODUCT(--(Volunteer=$D494),--(Volunteer&lt;&gt;""),--(Arsenic_ppb&lt;&gt;""))</f>
        <v>5</v>
      </c>
      <c r="O494" s="14">
        <f t="shared" si="15"/>
        <v>1</v>
      </c>
      <c r="P494" s="36">
        <f t="array" ref="P494">IF(N494=0,"",SUM(IF(Volunteer=$D494,Arsenic_ppb))/N494)</f>
        <v>1</v>
      </c>
      <c r="Q494" s="36">
        <f t="array" ref="Q494">IF(P494="","",MAX((--(Commune=$C494))*IF(Vol_mean="",0,Vol_mean)))</f>
        <v>1.6</v>
      </c>
      <c r="R494" s="36">
        <f t="array" ref="R494">SUMPRODUCT(--(District=$B494),Commune_max,(--(Commune_tag)))/SUMPRODUCT((--(District=$B494)),Commune_tag)</f>
        <v>3.1417989417989411</v>
      </c>
    </row>
    <row r="495" spans="1:18" x14ac:dyDescent="0.55000000000000004">
      <c r="A495" s="43">
        <v>494</v>
      </c>
      <c r="B495" s="43" t="s">
        <v>194</v>
      </c>
      <c r="C495" s="43" t="s">
        <v>207</v>
      </c>
      <c r="D495" s="43" t="s">
        <v>650</v>
      </c>
      <c r="E495" s="43" t="s">
        <v>654</v>
      </c>
      <c r="F495" s="41">
        <v>1</v>
      </c>
      <c r="G495" s="2">
        <f>IF(AND(COUNTA($B495:$F495=5),COUNTIF(B$2:B495,B495)=1),1,0)</f>
        <v>0</v>
      </c>
      <c r="H495" s="2">
        <f>IF(AND(COUNTA($B495:$F495=5),COUNTIF(C$2:C495,C495)=1),1,0)</f>
        <v>0</v>
      </c>
      <c r="I495" s="2">
        <f>IF(AND(COUNTA($B495:$F495=5),COUNTIF(D$2:D495,D495)=1),1,0)</f>
        <v>0</v>
      </c>
      <c r="J495" s="2">
        <f>IF(AND(COUNTA($B495:$F495=5),COUNTIF(E$2:E495,E495)=1),1,0)</f>
        <v>1</v>
      </c>
      <c r="K495" s="2">
        <f>IF(AND(COUNTA($B495:$F495=5),COUNTIF(F$2:F495,F495)=1),1,0)</f>
        <v>0</v>
      </c>
      <c r="L495" s="45" t="str">
        <f t="shared" si="14"/>
        <v>V0068_1</v>
      </c>
      <c r="M495" s="2">
        <f>IF(AND(COUNTA($B495:$F495)=5,COUNTIF(L$2:L495,L495)=1),1,0)</f>
        <v>0</v>
      </c>
      <c r="N495" s="14">
        <f t="array" ref="N495">SUMPRODUCT(--(Volunteer=$D495),--(Volunteer&lt;&gt;""),--(Arsenic_ppb&lt;&gt;""))</f>
        <v>5</v>
      </c>
      <c r="O495" s="14">
        <f t="shared" si="15"/>
        <v>1</v>
      </c>
      <c r="P495" s="36">
        <f t="array" ref="P495">IF(N495=0,"",SUM(IF(Volunteer=$D495,Arsenic_ppb))/N495)</f>
        <v>1</v>
      </c>
      <c r="Q495" s="36">
        <f t="array" ref="Q495">IF(P495="","",MAX((--(Commune=$C495))*IF(Vol_mean="",0,Vol_mean)))</f>
        <v>1.6</v>
      </c>
      <c r="R495" s="36">
        <f t="array" ref="R495">SUMPRODUCT(--(District=$B495),Commune_max,(--(Commune_tag)))/SUMPRODUCT((--(District=$B495)),Commune_tag)</f>
        <v>3.1417989417989411</v>
      </c>
    </row>
    <row r="496" spans="1:18" x14ac:dyDescent="0.55000000000000004">
      <c r="A496" s="43">
        <v>495</v>
      </c>
      <c r="B496" s="43" t="s">
        <v>194</v>
      </c>
      <c r="C496" s="43" t="s">
        <v>207</v>
      </c>
      <c r="D496" s="43" t="s">
        <v>650</v>
      </c>
      <c r="E496" s="43" t="s">
        <v>655</v>
      </c>
      <c r="F496" s="41">
        <v>1</v>
      </c>
      <c r="G496" s="2">
        <f>IF(AND(COUNTA($B496:$F496=5),COUNTIF(B$2:B496,B496)=1),1,0)</f>
        <v>0</v>
      </c>
      <c r="H496" s="2">
        <f>IF(AND(COUNTA($B496:$F496=5),COUNTIF(C$2:C496,C496)=1),1,0)</f>
        <v>0</v>
      </c>
      <c r="I496" s="2">
        <f>IF(AND(COUNTA($B496:$F496=5),COUNTIF(D$2:D496,D496)=1),1,0)</f>
        <v>0</v>
      </c>
      <c r="J496" s="2">
        <f>IF(AND(COUNTA($B496:$F496=5),COUNTIF(E$2:E496,E496)=1),1,0)</f>
        <v>1</v>
      </c>
      <c r="K496" s="2">
        <f>IF(AND(COUNTA($B496:$F496=5),COUNTIF(F$2:F496,F496)=1),1,0)</f>
        <v>0</v>
      </c>
      <c r="L496" s="45" t="str">
        <f t="shared" si="14"/>
        <v>V0068_1</v>
      </c>
      <c r="M496" s="2">
        <f>IF(AND(COUNTA($B496:$F496)=5,COUNTIF(L$2:L496,L496)=1),1,0)</f>
        <v>0</v>
      </c>
      <c r="N496" s="14">
        <f t="array" ref="N496">SUMPRODUCT(--(Volunteer=$D496),--(Volunteer&lt;&gt;""),--(Arsenic_ppb&lt;&gt;""))</f>
        <v>5</v>
      </c>
      <c r="O496" s="14">
        <f t="shared" si="15"/>
        <v>1</v>
      </c>
      <c r="P496" s="36">
        <f t="array" ref="P496">IF(N496=0,"",SUM(IF(Volunteer=$D496,Arsenic_ppb))/N496)</f>
        <v>1</v>
      </c>
      <c r="Q496" s="36">
        <f t="array" ref="Q496">IF(P496="","",MAX((--(Commune=$C496))*IF(Vol_mean="",0,Vol_mean)))</f>
        <v>1.6</v>
      </c>
      <c r="R496" s="36">
        <f t="array" ref="R496">SUMPRODUCT(--(District=$B496),Commune_max,(--(Commune_tag)))/SUMPRODUCT((--(District=$B496)),Commune_tag)</f>
        <v>3.1417989417989411</v>
      </c>
    </row>
    <row r="497" spans="1:18" x14ac:dyDescent="0.55000000000000004">
      <c r="A497" s="43">
        <v>496</v>
      </c>
      <c r="B497" s="43" t="s">
        <v>194</v>
      </c>
      <c r="C497" s="43" t="s">
        <v>207</v>
      </c>
      <c r="D497" s="43" t="s">
        <v>656</v>
      </c>
      <c r="E497" s="43" t="s">
        <v>657</v>
      </c>
      <c r="F497" s="41">
        <v>0</v>
      </c>
      <c r="G497" s="2">
        <f>IF(AND(COUNTA($B497:$F497=5),COUNTIF(B$2:B497,B497)=1),1,0)</f>
        <v>0</v>
      </c>
      <c r="H497" s="2">
        <f>IF(AND(COUNTA($B497:$F497=5),COUNTIF(C$2:C497,C497)=1),1,0)</f>
        <v>0</v>
      </c>
      <c r="I497" s="2">
        <f>IF(AND(COUNTA($B497:$F497=5),COUNTIF(D$2:D497,D497)=1),1,0)</f>
        <v>1</v>
      </c>
      <c r="J497" s="2">
        <f>IF(AND(COUNTA($B497:$F497=5),COUNTIF(E$2:E497,E497)=1),1,0)</f>
        <v>1</v>
      </c>
      <c r="K497" s="2">
        <f>IF(AND(COUNTA($B497:$F497=5),COUNTIF(F$2:F497,F497)=1),1,0)</f>
        <v>0</v>
      </c>
      <c r="L497" s="45" t="str">
        <f t="shared" si="14"/>
        <v>V0069_0</v>
      </c>
      <c r="M497" s="2">
        <f>IF(AND(COUNTA($B497:$F497)=5,COUNTIF(L$2:L497,L497)=1),1,0)</f>
        <v>1</v>
      </c>
      <c r="N497" s="14">
        <f t="array" ref="N497">SUMPRODUCT(--(Volunteer=$D497),--(Volunteer&lt;&gt;""),--(Arsenic_ppb&lt;&gt;""))</f>
        <v>9</v>
      </c>
      <c r="O497" s="14">
        <f t="shared" si="15"/>
        <v>1</v>
      </c>
      <c r="P497" s="36">
        <f t="array" ref="P497">IF(N497=0,"",SUM(IF(Volunteer=$D497,Arsenic_ppb))/N497)</f>
        <v>0</v>
      </c>
      <c r="Q497" s="36">
        <f t="array" ref="Q497">IF(P497="","",MAX((--(Commune=$C497))*IF(Vol_mean="",0,Vol_mean)))</f>
        <v>1.6</v>
      </c>
      <c r="R497" s="36">
        <f t="array" ref="R497">SUMPRODUCT(--(District=$B497),Commune_max,(--(Commune_tag)))/SUMPRODUCT((--(District=$B497)),Commune_tag)</f>
        <v>3.1417989417989411</v>
      </c>
    </row>
    <row r="498" spans="1:18" x14ac:dyDescent="0.55000000000000004">
      <c r="A498" s="43">
        <v>497</v>
      </c>
      <c r="B498" s="43" t="s">
        <v>194</v>
      </c>
      <c r="C498" s="43" t="s">
        <v>207</v>
      </c>
      <c r="D498" s="43" t="s">
        <v>656</v>
      </c>
      <c r="E498" s="43" t="s">
        <v>658</v>
      </c>
      <c r="F498" s="41">
        <v>0</v>
      </c>
      <c r="G498" s="2">
        <f>IF(AND(COUNTA($B498:$F498=5),COUNTIF(B$2:B498,B498)=1),1,0)</f>
        <v>0</v>
      </c>
      <c r="H498" s="2">
        <f>IF(AND(COUNTA($B498:$F498=5),COUNTIF(C$2:C498,C498)=1),1,0)</f>
        <v>0</v>
      </c>
      <c r="I498" s="2">
        <f>IF(AND(COUNTA($B498:$F498=5),COUNTIF(D$2:D498,D498)=1),1,0)</f>
        <v>0</v>
      </c>
      <c r="J498" s="2">
        <f>IF(AND(COUNTA($B498:$F498=5),COUNTIF(E$2:E498,E498)=1),1,0)</f>
        <v>1</v>
      </c>
      <c r="K498" s="2">
        <f>IF(AND(COUNTA($B498:$F498=5),COUNTIF(F$2:F498,F498)=1),1,0)</f>
        <v>0</v>
      </c>
      <c r="L498" s="45" t="str">
        <f t="shared" si="14"/>
        <v>V0069_0</v>
      </c>
      <c r="M498" s="2">
        <f>IF(AND(COUNTA($B498:$F498)=5,COUNTIF(L$2:L498,L498)=1),1,0)</f>
        <v>0</v>
      </c>
      <c r="N498" s="14">
        <f t="array" ref="N498">SUMPRODUCT(--(Volunteer=$D498),--(Volunteer&lt;&gt;""),--(Arsenic_ppb&lt;&gt;""))</f>
        <v>9</v>
      </c>
      <c r="O498" s="14">
        <f t="shared" si="15"/>
        <v>1</v>
      </c>
      <c r="P498" s="36">
        <f t="array" ref="P498">IF(N498=0,"",SUM(IF(Volunteer=$D498,Arsenic_ppb))/N498)</f>
        <v>0</v>
      </c>
      <c r="Q498" s="36">
        <f t="array" ref="Q498">IF(P498="","",MAX((--(Commune=$C498))*IF(Vol_mean="",0,Vol_mean)))</f>
        <v>1.6</v>
      </c>
      <c r="R498" s="36">
        <f t="array" ref="R498">SUMPRODUCT(--(District=$B498),Commune_max,(--(Commune_tag)))/SUMPRODUCT((--(District=$B498)),Commune_tag)</f>
        <v>3.1417989417989411</v>
      </c>
    </row>
    <row r="499" spans="1:18" x14ac:dyDescent="0.55000000000000004">
      <c r="A499" s="43">
        <v>498</v>
      </c>
      <c r="B499" s="43" t="s">
        <v>194</v>
      </c>
      <c r="C499" s="43" t="s">
        <v>207</v>
      </c>
      <c r="D499" s="43" t="s">
        <v>656</v>
      </c>
      <c r="E499" s="43" t="s">
        <v>659</v>
      </c>
      <c r="F499" s="41">
        <v>0</v>
      </c>
      <c r="G499" s="2">
        <f>IF(AND(COUNTA($B499:$F499=5),COUNTIF(B$2:B499,B499)=1),1,0)</f>
        <v>0</v>
      </c>
      <c r="H499" s="2">
        <f>IF(AND(COUNTA($B499:$F499=5),COUNTIF(C$2:C499,C499)=1),1,0)</f>
        <v>0</v>
      </c>
      <c r="I499" s="2">
        <f>IF(AND(COUNTA($B499:$F499=5),COUNTIF(D$2:D499,D499)=1),1,0)</f>
        <v>0</v>
      </c>
      <c r="J499" s="2">
        <f>IF(AND(COUNTA($B499:$F499=5),COUNTIF(E$2:E499,E499)=1),1,0)</f>
        <v>1</v>
      </c>
      <c r="K499" s="2">
        <f>IF(AND(COUNTA($B499:$F499=5),COUNTIF(F$2:F499,F499)=1),1,0)</f>
        <v>0</v>
      </c>
      <c r="L499" s="45" t="str">
        <f t="shared" si="14"/>
        <v>V0069_0</v>
      </c>
      <c r="M499" s="2">
        <f>IF(AND(COUNTA($B499:$F499)=5,COUNTIF(L$2:L499,L499)=1),1,0)</f>
        <v>0</v>
      </c>
      <c r="N499" s="14">
        <f t="array" ref="N499">SUMPRODUCT(--(Volunteer=$D499),--(Volunteer&lt;&gt;""),--(Arsenic_ppb&lt;&gt;""))</f>
        <v>9</v>
      </c>
      <c r="O499" s="14">
        <f t="shared" si="15"/>
        <v>1</v>
      </c>
      <c r="P499" s="36">
        <f t="array" ref="P499">IF(N499=0,"",SUM(IF(Volunteer=$D499,Arsenic_ppb))/N499)</f>
        <v>0</v>
      </c>
      <c r="Q499" s="36">
        <f t="array" ref="Q499">IF(P499="","",MAX((--(Commune=$C499))*IF(Vol_mean="",0,Vol_mean)))</f>
        <v>1.6</v>
      </c>
      <c r="R499" s="36">
        <f t="array" ref="R499">SUMPRODUCT(--(District=$B499),Commune_max,(--(Commune_tag)))/SUMPRODUCT((--(District=$B499)),Commune_tag)</f>
        <v>3.1417989417989411</v>
      </c>
    </row>
    <row r="500" spans="1:18" x14ac:dyDescent="0.55000000000000004">
      <c r="A500" s="43">
        <v>499</v>
      </c>
      <c r="B500" s="43" t="s">
        <v>194</v>
      </c>
      <c r="C500" s="43" t="s">
        <v>207</v>
      </c>
      <c r="D500" s="43" t="s">
        <v>656</v>
      </c>
      <c r="E500" s="43" t="s">
        <v>660</v>
      </c>
      <c r="F500" s="41">
        <v>0</v>
      </c>
      <c r="G500" s="2">
        <f>IF(AND(COUNTA($B500:$F500=5),COUNTIF(B$2:B500,B500)=1),1,0)</f>
        <v>0</v>
      </c>
      <c r="H500" s="2">
        <f>IF(AND(COUNTA($B500:$F500=5),COUNTIF(C$2:C500,C500)=1),1,0)</f>
        <v>0</v>
      </c>
      <c r="I500" s="2">
        <f>IF(AND(COUNTA($B500:$F500=5),COUNTIF(D$2:D500,D500)=1),1,0)</f>
        <v>0</v>
      </c>
      <c r="J500" s="2">
        <f>IF(AND(COUNTA($B500:$F500=5),COUNTIF(E$2:E500,E500)=1),1,0)</f>
        <v>1</v>
      </c>
      <c r="K500" s="2">
        <f>IF(AND(COUNTA($B500:$F500=5),COUNTIF(F$2:F500,F500)=1),1,0)</f>
        <v>0</v>
      </c>
      <c r="L500" s="45" t="str">
        <f t="shared" si="14"/>
        <v>V0069_0</v>
      </c>
      <c r="M500" s="2">
        <f>IF(AND(COUNTA($B500:$F500)=5,COUNTIF(L$2:L500,L500)=1),1,0)</f>
        <v>0</v>
      </c>
      <c r="N500" s="14">
        <f t="array" ref="N500">SUMPRODUCT(--(Volunteer=$D500),--(Volunteer&lt;&gt;""),--(Arsenic_ppb&lt;&gt;""))</f>
        <v>9</v>
      </c>
      <c r="O500" s="14">
        <f t="shared" si="15"/>
        <v>1</v>
      </c>
      <c r="P500" s="36">
        <f t="array" ref="P500">IF(N500=0,"",SUM(IF(Volunteer=$D500,Arsenic_ppb))/N500)</f>
        <v>0</v>
      </c>
      <c r="Q500" s="36">
        <f t="array" ref="Q500">IF(P500="","",MAX((--(Commune=$C500))*IF(Vol_mean="",0,Vol_mean)))</f>
        <v>1.6</v>
      </c>
      <c r="R500" s="36">
        <f t="array" ref="R500">SUMPRODUCT(--(District=$B500),Commune_max,(--(Commune_tag)))/SUMPRODUCT((--(District=$B500)),Commune_tag)</f>
        <v>3.1417989417989411</v>
      </c>
    </row>
    <row r="501" spans="1:18" x14ac:dyDescent="0.55000000000000004">
      <c r="A501" s="43">
        <v>500</v>
      </c>
      <c r="B501" s="43" t="s">
        <v>194</v>
      </c>
      <c r="C501" s="43" t="s">
        <v>207</v>
      </c>
      <c r="D501" s="43" t="s">
        <v>656</v>
      </c>
      <c r="E501" s="43" t="s">
        <v>661</v>
      </c>
      <c r="F501" s="41">
        <v>0</v>
      </c>
      <c r="G501" s="2">
        <f>IF(AND(COUNTA($B501:$F501=5),COUNTIF(B$2:B501,B501)=1),1,0)</f>
        <v>0</v>
      </c>
      <c r="H501" s="2">
        <f>IF(AND(COUNTA($B501:$F501=5),COUNTIF(C$2:C501,C501)=1),1,0)</f>
        <v>0</v>
      </c>
      <c r="I501" s="2">
        <f>IF(AND(COUNTA($B501:$F501=5),COUNTIF(D$2:D501,D501)=1),1,0)</f>
        <v>0</v>
      </c>
      <c r="J501" s="2">
        <f>IF(AND(COUNTA($B501:$F501=5),COUNTIF(E$2:E501,E501)=1),1,0)</f>
        <v>1</v>
      </c>
      <c r="K501" s="2">
        <f>IF(AND(COUNTA($B501:$F501=5),COUNTIF(F$2:F501,F501)=1),1,0)</f>
        <v>0</v>
      </c>
      <c r="L501" s="45" t="str">
        <f t="shared" si="14"/>
        <v>V0069_0</v>
      </c>
      <c r="M501" s="2">
        <f>IF(AND(COUNTA($B501:$F501)=5,COUNTIF(L$2:L501,L501)=1),1,0)</f>
        <v>0</v>
      </c>
      <c r="N501" s="14">
        <f t="array" ref="N501">SUMPRODUCT(--(Volunteer=$D501),--(Volunteer&lt;&gt;""),--(Arsenic_ppb&lt;&gt;""))</f>
        <v>9</v>
      </c>
      <c r="O501" s="14">
        <f t="shared" si="15"/>
        <v>1</v>
      </c>
      <c r="P501" s="36">
        <f t="array" ref="P501">IF(N501=0,"",SUM(IF(Volunteer=$D501,Arsenic_ppb))/N501)</f>
        <v>0</v>
      </c>
      <c r="Q501" s="36">
        <f t="array" ref="Q501">IF(P501="","",MAX((--(Commune=$C501))*IF(Vol_mean="",0,Vol_mean)))</f>
        <v>1.6</v>
      </c>
      <c r="R501" s="36">
        <f t="array" ref="R501">SUMPRODUCT(--(District=$B501),Commune_max,(--(Commune_tag)))/SUMPRODUCT((--(District=$B501)),Commune_tag)</f>
        <v>3.1417989417989411</v>
      </c>
    </row>
    <row r="502" spans="1:18" x14ac:dyDescent="0.55000000000000004">
      <c r="A502" s="43">
        <v>501</v>
      </c>
      <c r="B502" s="43" t="s">
        <v>194</v>
      </c>
      <c r="C502" s="43" t="s">
        <v>207</v>
      </c>
      <c r="D502" s="43" t="s">
        <v>656</v>
      </c>
      <c r="E502" s="43" t="s">
        <v>662</v>
      </c>
      <c r="F502" s="41">
        <v>0</v>
      </c>
      <c r="G502" s="2">
        <f>IF(AND(COUNTA($B502:$F502=5),COUNTIF(B$2:B502,B502)=1),1,0)</f>
        <v>0</v>
      </c>
      <c r="H502" s="2">
        <f>IF(AND(COUNTA($B502:$F502=5),COUNTIF(C$2:C502,C502)=1),1,0)</f>
        <v>0</v>
      </c>
      <c r="I502" s="2">
        <f>IF(AND(COUNTA($B502:$F502=5),COUNTIF(D$2:D502,D502)=1),1,0)</f>
        <v>0</v>
      </c>
      <c r="J502" s="2">
        <f>IF(AND(COUNTA($B502:$F502=5),COUNTIF(E$2:E502,E502)=1),1,0)</f>
        <v>1</v>
      </c>
      <c r="K502" s="2">
        <f>IF(AND(COUNTA($B502:$F502=5),COUNTIF(F$2:F502,F502)=1),1,0)</f>
        <v>0</v>
      </c>
      <c r="L502" s="45" t="str">
        <f t="shared" si="14"/>
        <v>V0069_0</v>
      </c>
      <c r="M502" s="2">
        <f>IF(AND(COUNTA($B502:$F502)=5,COUNTIF(L$2:L502,L502)=1),1,0)</f>
        <v>0</v>
      </c>
      <c r="N502" s="14">
        <f t="array" ref="N502">SUMPRODUCT(--(Volunteer=$D502),--(Volunteer&lt;&gt;""),--(Arsenic_ppb&lt;&gt;""))</f>
        <v>9</v>
      </c>
      <c r="O502" s="14">
        <f t="shared" si="15"/>
        <v>1</v>
      </c>
      <c r="P502" s="36">
        <f t="array" ref="P502">IF(N502=0,"",SUM(IF(Volunteer=$D502,Arsenic_ppb))/N502)</f>
        <v>0</v>
      </c>
      <c r="Q502" s="36">
        <f t="array" ref="Q502">IF(P502="","",MAX((--(Commune=$C502))*IF(Vol_mean="",0,Vol_mean)))</f>
        <v>1.6</v>
      </c>
      <c r="R502" s="36">
        <f t="array" ref="R502">SUMPRODUCT(--(District=$B502),Commune_max,(--(Commune_tag)))/SUMPRODUCT((--(District=$B502)),Commune_tag)</f>
        <v>3.1417989417989411</v>
      </c>
    </row>
    <row r="503" spans="1:18" x14ac:dyDescent="0.55000000000000004">
      <c r="A503" s="43">
        <v>502</v>
      </c>
      <c r="B503" s="43" t="s">
        <v>194</v>
      </c>
      <c r="C503" s="43" t="s">
        <v>207</v>
      </c>
      <c r="D503" s="43" t="s">
        <v>656</v>
      </c>
      <c r="E503" s="43" t="s">
        <v>663</v>
      </c>
      <c r="F503" s="41">
        <v>0</v>
      </c>
      <c r="G503" s="2">
        <f>IF(AND(COUNTA($B503:$F503=5),COUNTIF(B$2:B503,B503)=1),1,0)</f>
        <v>0</v>
      </c>
      <c r="H503" s="2">
        <f>IF(AND(COUNTA($B503:$F503=5),COUNTIF(C$2:C503,C503)=1),1,0)</f>
        <v>0</v>
      </c>
      <c r="I503" s="2">
        <f>IF(AND(COUNTA($B503:$F503=5),COUNTIF(D$2:D503,D503)=1),1,0)</f>
        <v>0</v>
      </c>
      <c r="J503" s="2">
        <f>IF(AND(COUNTA($B503:$F503=5),COUNTIF(E$2:E503,E503)=1),1,0)</f>
        <v>1</v>
      </c>
      <c r="K503" s="2">
        <f>IF(AND(COUNTA($B503:$F503=5),COUNTIF(F$2:F503,F503)=1),1,0)</f>
        <v>0</v>
      </c>
      <c r="L503" s="45" t="str">
        <f t="shared" si="14"/>
        <v>V0069_0</v>
      </c>
      <c r="M503" s="2">
        <f>IF(AND(COUNTA($B503:$F503)=5,COUNTIF(L$2:L503,L503)=1),1,0)</f>
        <v>0</v>
      </c>
      <c r="N503" s="14">
        <f t="array" ref="N503">SUMPRODUCT(--(Volunteer=$D503),--(Volunteer&lt;&gt;""),--(Arsenic_ppb&lt;&gt;""))</f>
        <v>9</v>
      </c>
      <c r="O503" s="14">
        <f t="shared" si="15"/>
        <v>1</v>
      </c>
      <c r="P503" s="36">
        <f t="array" ref="P503">IF(N503=0,"",SUM(IF(Volunteer=$D503,Arsenic_ppb))/N503)</f>
        <v>0</v>
      </c>
      <c r="Q503" s="36">
        <f t="array" ref="Q503">IF(P503="","",MAX((--(Commune=$C503))*IF(Vol_mean="",0,Vol_mean)))</f>
        <v>1.6</v>
      </c>
      <c r="R503" s="36">
        <f t="array" ref="R503">SUMPRODUCT(--(District=$B503),Commune_max,(--(Commune_tag)))/SUMPRODUCT((--(District=$B503)),Commune_tag)</f>
        <v>3.1417989417989411</v>
      </c>
    </row>
    <row r="504" spans="1:18" x14ac:dyDescent="0.55000000000000004">
      <c r="A504" s="43">
        <v>503</v>
      </c>
      <c r="B504" s="43" t="s">
        <v>194</v>
      </c>
      <c r="C504" s="43" t="s">
        <v>207</v>
      </c>
      <c r="D504" s="43" t="s">
        <v>656</v>
      </c>
      <c r="E504" s="43" t="s">
        <v>664</v>
      </c>
      <c r="F504" s="41">
        <v>0</v>
      </c>
      <c r="G504" s="2">
        <f>IF(AND(COUNTA($B504:$F504=5),COUNTIF(B$2:B504,B504)=1),1,0)</f>
        <v>0</v>
      </c>
      <c r="H504" s="2">
        <f>IF(AND(COUNTA($B504:$F504=5),COUNTIF(C$2:C504,C504)=1),1,0)</f>
        <v>0</v>
      </c>
      <c r="I504" s="2">
        <f>IF(AND(COUNTA($B504:$F504=5),COUNTIF(D$2:D504,D504)=1),1,0)</f>
        <v>0</v>
      </c>
      <c r="J504" s="2">
        <f>IF(AND(COUNTA($B504:$F504=5),COUNTIF(E$2:E504,E504)=1),1,0)</f>
        <v>1</v>
      </c>
      <c r="K504" s="2">
        <f>IF(AND(COUNTA($B504:$F504=5),COUNTIF(F$2:F504,F504)=1),1,0)</f>
        <v>0</v>
      </c>
      <c r="L504" s="45" t="str">
        <f t="shared" si="14"/>
        <v>V0069_0</v>
      </c>
      <c r="M504" s="2">
        <f>IF(AND(COUNTA($B504:$F504)=5,COUNTIF(L$2:L504,L504)=1),1,0)</f>
        <v>0</v>
      </c>
      <c r="N504" s="14">
        <f t="array" ref="N504">SUMPRODUCT(--(Volunteer=$D504),--(Volunteer&lt;&gt;""),--(Arsenic_ppb&lt;&gt;""))</f>
        <v>9</v>
      </c>
      <c r="O504" s="14">
        <f t="shared" si="15"/>
        <v>1</v>
      </c>
      <c r="P504" s="36">
        <f t="array" ref="P504">IF(N504=0,"",SUM(IF(Volunteer=$D504,Arsenic_ppb))/N504)</f>
        <v>0</v>
      </c>
      <c r="Q504" s="36">
        <f t="array" ref="Q504">IF(P504="","",MAX((--(Commune=$C504))*IF(Vol_mean="",0,Vol_mean)))</f>
        <v>1.6</v>
      </c>
      <c r="R504" s="36">
        <f t="array" ref="R504">SUMPRODUCT(--(District=$B504),Commune_max,(--(Commune_tag)))/SUMPRODUCT((--(District=$B504)),Commune_tag)</f>
        <v>3.1417989417989411</v>
      </c>
    </row>
    <row r="505" spans="1:18" x14ac:dyDescent="0.55000000000000004">
      <c r="A505" s="43">
        <v>504</v>
      </c>
      <c r="B505" s="43" t="s">
        <v>194</v>
      </c>
      <c r="C505" s="43" t="s">
        <v>207</v>
      </c>
      <c r="D505" s="43" t="s">
        <v>656</v>
      </c>
      <c r="E505" s="43" t="s">
        <v>665</v>
      </c>
      <c r="F505" s="41">
        <v>0</v>
      </c>
      <c r="G505" s="2">
        <f>IF(AND(COUNTA($B505:$F505=5),COUNTIF(B$2:B505,B505)=1),1,0)</f>
        <v>0</v>
      </c>
      <c r="H505" s="2">
        <f>IF(AND(COUNTA($B505:$F505=5),COUNTIF(C$2:C505,C505)=1),1,0)</f>
        <v>0</v>
      </c>
      <c r="I505" s="2">
        <f>IF(AND(COUNTA($B505:$F505=5),COUNTIF(D$2:D505,D505)=1),1,0)</f>
        <v>0</v>
      </c>
      <c r="J505" s="2">
        <f>IF(AND(COUNTA($B505:$F505=5),COUNTIF(E$2:E505,E505)=1),1,0)</f>
        <v>1</v>
      </c>
      <c r="K505" s="2">
        <f>IF(AND(COUNTA($B505:$F505=5),COUNTIF(F$2:F505,F505)=1),1,0)</f>
        <v>0</v>
      </c>
      <c r="L505" s="45" t="str">
        <f t="shared" si="14"/>
        <v>V0069_0</v>
      </c>
      <c r="M505" s="2">
        <f>IF(AND(COUNTA($B505:$F505)=5,COUNTIF(L$2:L505,L505)=1),1,0)</f>
        <v>0</v>
      </c>
      <c r="N505" s="14">
        <f t="array" ref="N505">SUMPRODUCT(--(Volunteer=$D505),--(Volunteer&lt;&gt;""),--(Arsenic_ppb&lt;&gt;""))</f>
        <v>9</v>
      </c>
      <c r="O505" s="14">
        <f t="shared" si="15"/>
        <v>1</v>
      </c>
      <c r="P505" s="36">
        <f t="array" ref="P505">IF(N505=0,"",SUM(IF(Volunteer=$D505,Arsenic_ppb))/N505)</f>
        <v>0</v>
      </c>
      <c r="Q505" s="36">
        <f t="array" ref="Q505">IF(P505="","",MAX((--(Commune=$C505))*IF(Vol_mean="",0,Vol_mean)))</f>
        <v>1.6</v>
      </c>
      <c r="R505" s="36">
        <f t="array" ref="R505">SUMPRODUCT(--(District=$B505),Commune_max,(--(Commune_tag)))/SUMPRODUCT((--(District=$B505)),Commune_tag)</f>
        <v>3.1417989417989411</v>
      </c>
    </row>
    <row r="506" spans="1:18" x14ac:dyDescent="0.55000000000000004">
      <c r="A506" s="43">
        <v>505</v>
      </c>
      <c r="B506" s="43" t="s">
        <v>194</v>
      </c>
      <c r="C506" s="43" t="s">
        <v>207</v>
      </c>
      <c r="D506" s="43" t="s">
        <v>666</v>
      </c>
      <c r="E506" s="43" t="s">
        <v>667</v>
      </c>
      <c r="F506" s="41">
        <v>1</v>
      </c>
      <c r="G506" s="2">
        <f>IF(AND(COUNTA($B506:$F506=5),COUNTIF(B$2:B506,B506)=1),1,0)</f>
        <v>0</v>
      </c>
      <c r="H506" s="2">
        <f>IF(AND(COUNTA($B506:$F506=5),COUNTIF(C$2:C506,C506)=1),1,0)</f>
        <v>0</v>
      </c>
      <c r="I506" s="2">
        <f>IF(AND(COUNTA($B506:$F506=5),COUNTIF(D$2:D506,D506)=1),1,0)</f>
        <v>1</v>
      </c>
      <c r="J506" s="2">
        <f>IF(AND(COUNTA($B506:$F506=5),COUNTIF(E$2:E506,E506)=1),1,0)</f>
        <v>1</v>
      </c>
      <c r="K506" s="2">
        <f>IF(AND(COUNTA($B506:$F506=5),COUNTIF(F$2:F506,F506)=1),1,0)</f>
        <v>0</v>
      </c>
      <c r="L506" s="45" t="str">
        <f t="shared" si="14"/>
        <v>V0070_1</v>
      </c>
      <c r="M506" s="2">
        <f>IF(AND(COUNTA($B506:$F506)=5,COUNTIF(L$2:L506,L506)=1),1,0)</f>
        <v>1</v>
      </c>
      <c r="N506" s="14">
        <f t="array" ref="N506">SUMPRODUCT(--(Volunteer=$D506),--(Volunteer&lt;&gt;""),--(Arsenic_ppb&lt;&gt;""))</f>
        <v>7</v>
      </c>
      <c r="O506" s="14">
        <f t="shared" si="15"/>
        <v>1</v>
      </c>
      <c r="P506" s="36">
        <f t="array" ref="P506">IF(N506=0,"",SUM(IF(Volunteer=$D506,Arsenic_ppb))/N506)</f>
        <v>1</v>
      </c>
      <c r="Q506" s="36">
        <f t="array" ref="Q506">IF(P506="","",MAX((--(Commune=$C506))*IF(Vol_mean="",0,Vol_mean)))</f>
        <v>1.6</v>
      </c>
      <c r="R506" s="36">
        <f t="array" ref="R506">SUMPRODUCT(--(District=$B506),Commune_max,(--(Commune_tag)))/SUMPRODUCT((--(District=$B506)),Commune_tag)</f>
        <v>3.1417989417989411</v>
      </c>
    </row>
    <row r="507" spans="1:18" x14ac:dyDescent="0.55000000000000004">
      <c r="A507" s="43">
        <v>506</v>
      </c>
      <c r="B507" s="43" t="s">
        <v>194</v>
      </c>
      <c r="C507" s="43" t="s">
        <v>207</v>
      </c>
      <c r="D507" s="43" t="s">
        <v>666</v>
      </c>
      <c r="E507" s="43" t="s">
        <v>668</v>
      </c>
      <c r="F507" s="41">
        <v>1</v>
      </c>
      <c r="G507" s="2">
        <f>IF(AND(COUNTA($B507:$F507=5),COUNTIF(B$2:B507,B507)=1),1,0)</f>
        <v>0</v>
      </c>
      <c r="H507" s="2">
        <f>IF(AND(COUNTA($B507:$F507=5),COUNTIF(C$2:C507,C507)=1),1,0)</f>
        <v>0</v>
      </c>
      <c r="I507" s="2">
        <f>IF(AND(COUNTA($B507:$F507=5),COUNTIF(D$2:D507,D507)=1),1,0)</f>
        <v>0</v>
      </c>
      <c r="J507" s="2">
        <f>IF(AND(COUNTA($B507:$F507=5),COUNTIF(E$2:E507,E507)=1),1,0)</f>
        <v>1</v>
      </c>
      <c r="K507" s="2">
        <f>IF(AND(COUNTA($B507:$F507=5),COUNTIF(F$2:F507,F507)=1),1,0)</f>
        <v>0</v>
      </c>
      <c r="L507" s="45" t="str">
        <f t="shared" si="14"/>
        <v>V0070_1</v>
      </c>
      <c r="M507" s="2">
        <f>IF(AND(COUNTA($B507:$F507)=5,COUNTIF(L$2:L507,L507)=1),1,0)</f>
        <v>0</v>
      </c>
      <c r="N507" s="14">
        <f t="array" ref="N507">SUMPRODUCT(--(Volunteer=$D507),--(Volunteer&lt;&gt;""),--(Arsenic_ppb&lt;&gt;""))</f>
        <v>7</v>
      </c>
      <c r="O507" s="14">
        <f t="shared" si="15"/>
        <v>1</v>
      </c>
      <c r="P507" s="36">
        <f t="array" ref="P507">IF(N507=0,"",SUM(IF(Volunteer=$D507,Arsenic_ppb))/N507)</f>
        <v>1</v>
      </c>
      <c r="Q507" s="36">
        <f t="array" ref="Q507">IF(P507="","",MAX((--(Commune=$C507))*IF(Vol_mean="",0,Vol_mean)))</f>
        <v>1.6</v>
      </c>
      <c r="R507" s="36">
        <f t="array" ref="R507">SUMPRODUCT(--(District=$B507),Commune_max,(--(Commune_tag)))/SUMPRODUCT((--(District=$B507)),Commune_tag)</f>
        <v>3.1417989417989411</v>
      </c>
    </row>
    <row r="508" spans="1:18" x14ac:dyDescent="0.55000000000000004">
      <c r="A508" s="43">
        <v>507</v>
      </c>
      <c r="B508" s="43" t="s">
        <v>194</v>
      </c>
      <c r="C508" s="43" t="s">
        <v>207</v>
      </c>
      <c r="D508" s="43" t="s">
        <v>666</v>
      </c>
      <c r="E508" s="43" t="s">
        <v>669</v>
      </c>
      <c r="F508" s="41">
        <v>1</v>
      </c>
      <c r="G508" s="2">
        <f>IF(AND(COUNTA($B508:$F508=5),COUNTIF(B$2:B508,B508)=1),1,0)</f>
        <v>0</v>
      </c>
      <c r="H508" s="2">
        <f>IF(AND(COUNTA($B508:$F508=5),COUNTIF(C$2:C508,C508)=1),1,0)</f>
        <v>0</v>
      </c>
      <c r="I508" s="2">
        <f>IF(AND(COUNTA($B508:$F508=5),COUNTIF(D$2:D508,D508)=1),1,0)</f>
        <v>0</v>
      </c>
      <c r="J508" s="2">
        <f>IF(AND(COUNTA($B508:$F508=5),COUNTIF(E$2:E508,E508)=1),1,0)</f>
        <v>1</v>
      </c>
      <c r="K508" s="2">
        <f>IF(AND(COUNTA($B508:$F508=5),COUNTIF(F$2:F508,F508)=1),1,0)</f>
        <v>0</v>
      </c>
      <c r="L508" s="45" t="str">
        <f t="shared" si="14"/>
        <v>V0070_1</v>
      </c>
      <c r="M508" s="2">
        <f>IF(AND(COUNTA($B508:$F508)=5,COUNTIF(L$2:L508,L508)=1),1,0)</f>
        <v>0</v>
      </c>
      <c r="N508" s="14">
        <f t="array" ref="N508">SUMPRODUCT(--(Volunteer=$D508),--(Volunteer&lt;&gt;""),--(Arsenic_ppb&lt;&gt;""))</f>
        <v>7</v>
      </c>
      <c r="O508" s="14">
        <f t="shared" si="15"/>
        <v>1</v>
      </c>
      <c r="P508" s="36">
        <f t="array" ref="P508">IF(N508=0,"",SUM(IF(Volunteer=$D508,Arsenic_ppb))/N508)</f>
        <v>1</v>
      </c>
      <c r="Q508" s="36">
        <f t="array" ref="Q508">IF(P508="","",MAX((--(Commune=$C508))*IF(Vol_mean="",0,Vol_mean)))</f>
        <v>1.6</v>
      </c>
      <c r="R508" s="36">
        <f t="array" ref="R508">SUMPRODUCT(--(District=$B508),Commune_max,(--(Commune_tag)))/SUMPRODUCT((--(District=$B508)),Commune_tag)</f>
        <v>3.1417989417989411</v>
      </c>
    </row>
    <row r="509" spans="1:18" x14ac:dyDescent="0.55000000000000004">
      <c r="A509" s="43">
        <v>508</v>
      </c>
      <c r="B509" s="43" t="s">
        <v>194</v>
      </c>
      <c r="C509" s="43" t="s">
        <v>207</v>
      </c>
      <c r="D509" s="43" t="s">
        <v>666</v>
      </c>
      <c r="E509" s="43" t="s">
        <v>670</v>
      </c>
      <c r="F509" s="41">
        <v>1</v>
      </c>
      <c r="G509" s="2">
        <f>IF(AND(COUNTA($B509:$F509=5),COUNTIF(B$2:B509,B509)=1),1,0)</f>
        <v>0</v>
      </c>
      <c r="H509" s="2">
        <f>IF(AND(COUNTA($B509:$F509=5),COUNTIF(C$2:C509,C509)=1),1,0)</f>
        <v>0</v>
      </c>
      <c r="I509" s="2">
        <f>IF(AND(COUNTA($B509:$F509=5),COUNTIF(D$2:D509,D509)=1),1,0)</f>
        <v>0</v>
      </c>
      <c r="J509" s="2">
        <f>IF(AND(COUNTA($B509:$F509=5),COUNTIF(E$2:E509,E509)=1),1,0)</f>
        <v>1</v>
      </c>
      <c r="K509" s="2">
        <f>IF(AND(COUNTA($B509:$F509=5),COUNTIF(F$2:F509,F509)=1),1,0)</f>
        <v>0</v>
      </c>
      <c r="L509" s="45" t="str">
        <f t="shared" si="14"/>
        <v>V0070_1</v>
      </c>
      <c r="M509" s="2">
        <f>IF(AND(COUNTA($B509:$F509)=5,COUNTIF(L$2:L509,L509)=1),1,0)</f>
        <v>0</v>
      </c>
      <c r="N509" s="14">
        <f t="array" ref="N509">SUMPRODUCT(--(Volunteer=$D509),--(Volunteer&lt;&gt;""),--(Arsenic_ppb&lt;&gt;""))</f>
        <v>7</v>
      </c>
      <c r="O509" s="14">
        <f t="shared" si="15"/>
        <v>1</v>
      </c>
      <c r="P509" s="36">
        <f t="array" ref="P509">IF(N509=0,"",SUM(IF(Volunteer=$D509,Arsenic_ppb))/N509)</f>
        <v>1</v>
      </c>
      <c r="Q509" s="36">
        <f t="array" ref="Q509">IF(P509="","",MAX((--(Commune=$C509))*IF(Vol_mean="",0,Vol_mean)))</f>
        <v>1.6</v>
      </c>
      <c r="R509" s="36">
        <f t="array" ref="R509">SUMPRODUCT(--(District=$B509),Commune_max,(--(Commune_tag)))/SUMPRODUCT((--(District=$B509)),Commune_tag)</f>
        <v>3.1417989417989411</v>
      </c>
    </row>
    <row r="510" spans="1:18" x14ac:dyDescent="0.55000000000000004">
      <c r="A510" s="43">
        <v>509</v>
      </c>
      <c r="B510" s="43" t="s">
        <v>194</v>
      </c>
      <c r="C510" s="43" t="s">
        <v>207</v>
      </c>
      <c r="D510" s="43" t="s">
        <v>666</v>
      </c>
      <c r="E510" s="43" t="s">
        <v>671</v>
      </c>
      <c r="F510" s="41">
        <v>1</v>
      </c>
      <c r="G510" s="2">
        <f>IF(AND(COUNTA($B510:$F510=5),COUNTIF(B$2:B510,B510)=1),1,0)</f>
        <v>0</v>
      </c>
      <c r="H510" s="2">
        <f>IF(AND(COUNTA($B510:$F510=5),COUNTIF(C$2:C510,C510)=1),1,0)</f>
        <v>0</v>
      </c>
      <c r="I510" s="2">
        <f>IF(AND(COUNTA($B510:$F510=5),COUNTIF(D$2:D510,D510)=1),1,0)</f>
        <v>0</v>
      </c>
      <c r="J510" s="2">
        <f>IF(AND(COUNTA($B510:$F510=5),COUNTIF(E$2:E510,E510)=1),1,0)</f>
        <v>1</v>
      </c>
      <c r="K510" s="2">
        <f>IF(AND(COUNTA($B510:$F510=5),COUNTIF(F$2:F510,F510)=1),1,0)</f>
        <v>0</v>
      </c>
      <c r="L510" s="45" t="str">
        <f t="shared" si="14"/>
        <v>V0070_1</v>
      </c>
      <c r="M510" s="2">
        <f>IF(AND(COUNTA($B510:$F510)=5,COUNTIF(L$2:L510,L510)=1),1,0)</f>
        <v>0</v>
      </c>
      <c r="N510" s="14">
        <f t="array" ref="N510">SUMPRODUCT(--(Volunteer=$D510),--(Volunteer&lt;&gt;""),--(Arsenic_ppb&lt;&gt;""))</f>
        <v>7</v>
      </c>
      <c r="O510" s="14">
        <f t="shared" si="15"/>
        <v>1</v>
      </c>
      <c r="P510" s="36">
        <f t="array" ref="P510">IF(N510=0,"",SUM(IF(Volunteer=$D510,Arsenic_ppb))/N510)</f>
        <v>1</v>
      </c>
      <c r="Q510" s="36">
        <f t="array" ref="Q510">IF(P510="","",MAX((--(Commune=$C510))*IF(Vol_mean="",0,Vol_mean)))</f>
        <v>1.6</v>
      </c>
      <c r="R510" s="36">
        <f t="array" ref="R510">SUMPRODUCT(--(District=$B510),Commune_max,(--(Commune_tag)))/SUMPRODUCT((--(District=$B510)),Commune_tag)</f>
        <v>3.1417989417989411</v>
      </c>
    </row>
    <row r="511" spans="1:18" x14ac:dyDescent="0.55000000000000004">
      <c r="A511" s="43">
        <v>510</v>
      </c>
      <c r="B511" s="43" t="s">
        <v>194</v>
      </c>
      <c r="C511" s="43" t="s">
        <v>207</v>
      </c>
      <c r="D511" s="43" t="s">
        <v>666</v>
      </c>
      <c r="E511" s="43" t="s">
        <v>672</v>
      </c>
      <c r="F511" s="41">
        <v>1</v>
      </c>
      <c r="G511" s="2">
        <f>IF(AND(COUNTA($B511:$F511=5),COUNTIF(B$2:B511,B511)=1),1,0)</f>
        <v>0</v>
      </c>
      <c r="H511" s="2">
        <f>IF(AND(COUNTA($B511:$F511=5),COUNTIF(C$2:C511,C511)=1),1,0)</f>
        <v>0</v>
      </c>
      <c r="I511" s="2">
        <f>IF(AND(COUNTA($B511:$F511=5),COUNTIF(D$2:D511,D511)=1),1,0)</f>
        <v>0</v>
      </c>
      <c r="J511" s="2">
        <f>IF(AND(COUNTA($B511:$F511=5),COUNTIF(E$2:E511,E511)=1),1,0)</f>
        <v>1</v>
      </c>
      <c r="K511" s="2">
        <f>IF(AND(COUNTA($B511:$F511=5),COUNTIF(F$2:F511,F511)=1),1,0)</f>
        <v>0</v>
      </c>
      <c r="L511" s="45" t="str">
        <f t="shared" si="14"/>
        <v>V0070_1</v>
      </c>
      <c r="M511" s="2">
        <f>IF(AND(COUNTA($B511:$F511)=5,COUNTIF(L$2:L511,L511)=1),1,0)</f>
        <v>0</v>
      </c>
      <c r="N511" s="14">
        <f t="array" ref="N511">SUMPRODUCT(--(Volunteer=$D511),--(Volunteer&lt;&gt;""),--(Arsenic_ppb&lt;&gt;""))</f>
        <v>7</v>
      </c>
      <c r="O511" s="14">
        <f t="shared" si="15"/>
        <v>1</v>
      </c>
      <c r="P511" s="36">
        <f t="array" ref="P511">IF(N511=0,"",SUM(IF(Volunteer=$D511,Arsenic_ppb))/N511)</f>
        <v>1</v>
      </c>
      <c r="Q511" s="36">
        <f t="array" ref="Q511">IF(P511="","",MAX((--(Commune=$C511))*IF(Vol_mean="",0,Vol_mean)))</f>
        <v>1.6</v>
      </c>
      <c r="R511" s="36">
        <f t="array" ref="R511">SUMPRODUCT(--(District=$B511),Commune_max,(--(Commune_tag)))/SUMPRODUCT((--(District=$B511)),Commune_tag)</f>
        <v>3.1417989417989411</v>
      </c>
    </row>
    <row r="512" spans="1:18" x14ac:dyDescent="0.55000000000000004">
      <c r="A512" s="43">
        <v>511</v>
      </c>
      <c r="B512" s="43" t="s">
        <v>194</v>
      </c>
      <c r="C512" s="43" t="s">
        <v>207</v>
      </c>
      <c r="D512" s="43" t="s">
        <v>666</v>
      </c>
      <c r="E512" s="43" t="s">
        <v>673</v>
      </c>
      <c r="F512" s="41">
        <v>1</v>
      </c>
      <c r="G512" s="2">
        <f>IF(AND(COUNTA($B512:$F512=5),COUNTIF(B$2:B512,B512)=1),1,0)</f>
        <v>0</v>
      </c>
      <c r="H512" s="2">
        <f>IF(AND(COUNTA($B512:$F512=5),COUNTIF(C$2:C512,C512)=1),1,0)</f>
        <v>0</v>
      </c>
      <c r="I512" s="2">
        <f>IF(AND(COUNTA($B512:$F512=5),COUNTIF(D$2:D512,D512)=1),1,0)</f>
        <v>0</v>
      </c>
      <c r="J512" s="2">
        <f>IF(AND(COUNTA($B512:$F512=5),COUNTIF(E$2:E512,E512)=1),1,0)</f>
        <v>1</v>
      </c>
      <c r="K512" s="2">
        <f>IF(AND(COUNTA($B512:$F512=5),COUNTIF(F$2:F512,F512)=1),1,0)</f>
        <v>0</v>
      </c>
      <c r="L512" s="45" t="str">
        <f t="shared" si="14"/>
        <v>V0070_1</v>
      </c>
      <c r="M512" s="2">
        <f>IF(AND(COUNTA($B512:$F512)=5,COUNTIF(L$2:L512,L512)=1),1,0)</f>
        <v>0</v>
      </c>
      <c r="N512" s="14">
        <f t="array" ref="N512">SUMPRODUCT(--(Volunteer=$D512),--(Volunteer&lt;&gt;""),--(Arsenic_ppb&lt;&gt;""))</f>
        <v>7</v>
      </c>
      <c r="O512" s="14">
        <f t="shared" si="15"/>
        <v>1</v>
      </c>
      <c r="P512" s="36">
        <f t="array" ref="P512">IF(N512=0,"",SUM(IF(Volunteer=$D512,Arsenic_ppb))/N512)</f>
        <v>1</v>
      </c>
      <c r="Q512" s="36">
        <f t="array" ref="Q512">IF(P512="","",MAX((--(Commune=$C512))*IF(Vol_mean="",0,Vol_mean)))</f>
        <v>1.6</v>
      </c>
      <c r="R512" s="36">
        <f t="array" ref="R512">SUMPRODUCT(--(District=$B512),Commune_max,(--(Commune_tag)))/SUMPRODUCT((--(District=$B512)),Commune_tag)</f>
        <v>3.1417989417989411</v>
      </c>
    </row>
    <row r="513" spans="1:18" x14ac:dyDescent="0.55000000000000004">
      <c r="A513" s="43">
        <v>512</v>
      </c>
      <c r="B513" s="43" t="s">
        <v>194</v>
      </c>
      <c r="C513" s="43" t="s">
        <v>214</v>
      </c>
      <c r="D513" s="43" t="s">
        <v>674</v>
      </c>
      <c r="E513" s="43" t="s">
        <v>675</v>
      </c>
      <c r="F513" s="41">
        <v>2</v>
      </c>
      <c r="G513" s="2">
        <f>IF(AND(COUNTA($B513:$F513=5),COUNTIF(B$2:B513,B513)=1),1,0)</f>
        <v>0</v>
      </c>
      <c r="H513" s="2">
        <f>IF(AND(COUNTA($B513:$F513=5),COUNTIF(C$2:C513,C513)=1),1,0)</f>
        <v>1</v>
      </c>
      <c r="I513" s="2">
        <f>IF(AND(COUNTA($B513:$F513=5),COUNTIF(D$2:D513,D513)=1),1,0)</f>
        <v>1</v>
      </c>
      <c r="J513" s="2">
        <f>IF(AND(COUNTA($B513:$F513=5),COUNTIF(E$2:E513,E513)=1),1,0)</f>
        <v>1</v>
      </c>
      <c r="K513" s="2">
        <f>IF(AND(COUNTA($B513:$F513=5),COUNTIF(F$2:F513,F513)=1),1,0)</f>
        <v>0</v>
      </c>
      <c r="L513" s="45" t="str">
        <f t="shared" si="14"/>
        <v>V0071_2</v>
      </c>
      <c r="M513" s="2">
        <f>IF(AND(COUNTA($B513:$F513)=5,COUNTIF(L$2:L513,L513)=1),1,0)</f>
        <v>1</v>
      </c>
      <c r="N513" s="14">
        <f t="array" ref="N513">SUMPRODUCT(--(Volunteer=$D513),--(Volunteer&lt;&gt;""),--(Arsenic_ppb&lt;&gt;""))</f>
        <v>9</v>
      </c>
      <c r="O513" s="14">
        <f t="shared" si="15"/>
        <v>2</v>
      </c>
      <c r="P513" s="36">
        <f t="array" ref="P513">IF(N513=0,"",SUM(IF(Volunteer=$D513,Arsenic_ppb))/N513)</f>
        <v>1.8888888888888888</v>
      </c>
      <c r="Q513" s="36">
        <f t="array" ref="Q513">IF(P513="","",MAX((--(Commune=$C513))*IF(Vol_mean="",0,Vol_mean)))</f>
        <v>2.7142857142857144</v>
      </c>
      <c r="R513" s="36">
        <f t="array" ref="R513">SUMPRODUCT(--(District=$B513),Commune_max,(--(Commune_tag)))/SUMPRODUCT((--(District=$B513)),Commune_tag)</f>
        <v>3.1417989417989411</v>
      </c>
    </row>
    <row r="514" spans="1:18" x14ac:dyDescent="0.55000000000000004">
      <c r="A514" s="43">
        <v>513</v>
      </c>
      <c r="B514" s="43" t="s">
        <v>194</v>
      </c>
      <c r="C514" s="43" t="s">
        <v>214</v>
      </c>
      <c r="D514" s="43" t="s">
        <v>674</v>
      </c>
      <c r="E514" s="43" t="s">
        <v>676</v>
      </c>
      <c r="F514" s="41">
        <v>2</v>
      </c>
      <c r="G514" s="2">
        <f>IF(AND(COUNTA($B514:$F514=5),COUNTIF(B$2:B514,B514)=1),1,0)</f>
        <v>0</v>
      </c>
      <c r="H514" s="2">
        <f>IF(AND(COUNTA($B514:$F514=5),COUNTIF(C$2:C514,C514)=1),1,0)</f>
        <v>0</v>
      </c>
      <c r="I514" s="2">
        <f>IF(AND(COUNTA($B514:$F514=5),COUNTIF(D$2:D514,D514)=1),1,0)</f>
        <v>0</v>
      </c>
      <c r="J514" s="2">
        <f>IF(AND(COUNTA($B514:$F514=5),COUNTIF(E$2:E514,E514)=1),1,0)</f>
        <v>1</v>
      </c>
      <c r="K514" s="2">
        <f>IF(AND(COUNTA($B514:$F514=5),COUNTIF(F$2:F514,F514)=1),1,0)</f>
        <v>0</v>
      </c>
      <c r="L514" s="45" t="str">
        <f t="shared" ref="L514:L543" si="16">CONCATENATE(D514,"_",F514)</f>
        <v>V0071_2</v>
      </c>
      <c r="M514" s="2">
        <f>IF(AND(COUNTA($B514:$F514)=5,COUNTIF(L$2:L514,L514)=1),1,0)</f>
        <v>0</v>
      </c>
      <c r="N514" s="14">
        <f t="array" ref="N514">SUMPRODUCT(--(Volunteer=$D514),--(Volunteer&lt;&gt;""),--(Arsenic_ppb&lt;&gt;""))</f>
        <v>9</v>
      </c>
      <c r="O514" s="14">
        <f t="shared" ref="O514:O543" si="17">SUMPRODUCT(--(Volunteer=$D514),Vol_Indic_Tag)</f>
        <v>2</v>
      </c>
      <c r="P514" s="36">
        <f t="array" ref="P514">IF(N514=0,"",SUM(IF(Volunteer=$D514,Arsenic_ppb))/N514)</f>
        <v>1.8888888888888888</v>
      </c>
      <c r="Q514" s="36">
        <f t="array" ref="Q514">IF(P514="","",MAX((--(Commune=$C514))*IF(Vol_mean="",0,Vol_mean)))</f>
        <v>2.7142857142857144</v>
      </c>
      <c r="R514" s="36">
        <f t="array" ref="R514">SUMPRODUCT(--(District=$B514),Commune_max,(--(Commune_tag)))/SUMPRODUCT((--(District=$B514)),Commune_tag)</f>
        <v>3.1417989417989411</v>
      </c>
    </row>
    <row r="515" spans="1:18" x14ac:dyDescent="0.55000000000000004">
      <c r="A515" s="43">
        <v>514</v>
      </c>
      <c r="B515" s="43" t="s">
        <v>194</v>
      </c>
      <c r="C515" s="43" t="s">
        <v>214</v>
      </c>
      <c r="D515" s="43" t="s">
        <v>674</v>
      </c>
      <c r="E515" s="43" t="s">
        <v>677</v>
      </c>
      <c r="F515" s="41">
        <v>2</v>
      </c>
      <c r="G515" s="2">
        <f>IF(AND(COUNTA($B515:$F515=5),COUNTIF(B$2:B515,B515)=1),1,0)</f>
        <v>0</v>
      </c>
      <c r="H515" s="2">
        <f>IF(AND(COUNTA($B515:$F515=5),COUNTIF(C$2:C515,C515)=1),1,0)</f>
        <v>0</v>
      </c>
      <c r="I515" s="2">
        <f>IF(AND(COUNTA($B515:$F515=5),COUNTIF(D$2:D515,D515)=1),1,0)</f>
        <v>0</v>
      </c>
      <c r="J515" s="2">
        <f>IF(AND(COUNTA($B515:$F515=5),COUNTIF(E$2:E515,E515)=1),1,0)</f>
        <v>1</v>
      </c>
      <c r="K515" s="2">
        <f>IF(AND(COUNTA($B515:$F515=5),COUNTIF(F$2:F515,F515)=1),1,0)</f>
        <v>0</v>
      </c>
      <c r="L515" s="45" t="str">
        <f t="shared" si="16"/>
        <v>V0071_2</v>
      </c>
      <c r="M515" s="2">
        <f>IF(AND(COUNTA($B515:$F515)=5,COUNTIF(L$2:L515,L515)=1),1,0)</f>
        <v>0</v>
      </c>
      <c r="N515" s="14">
        <f t="array" ref="N515">SUMPRODUCT(--(Volunteer=$D515),--(Volunteer&lt;&gt;""),--(Arsenic_ppb&lt;&gt;""))</f>
        <v>9</v>
      </c>
      <c r="O515" s="14">
        <f t="shared" si="17"/>
        <v>2</v>
      </c>
      <c r="P515" s="36">
        <f t="array" ref="P515">IF(N515=0,"",SUM(IF(Volunteer=$D515,Arsenic_ppb))/N515)</f>
        <v>1.8888888888888888</v>
      </c>
      <c r="Q515" s="36">
        <f t="array" ref="Q515">IF(P515="","",MAX((--(Commune=$C515))*IF(Vol_mean="",0,Vol_mean)))</f>
        <v>2.7142857142857144</v>
      </c>
      <c r="R515" s="36">
        <f t="array" ref="R515">SUMPRODUCT(--(District=$B515),Commune_max,(--(Commune_tag)))/SUMPRODUCT((--(District=$B515)),Commune_tag)</f>
        <v>3.1417989417989411</v>
      </c>
    </row>
    <row r="516" spans="1:18" x14ac:dyDescent="0.55000000000000004">
      <c r="A516" s="43">
        <v>515</v>
      </c>
      <c r="B516" s="43" t="s">
        <v>194</v>
      </c>
      <c r="C516" s="43" t="s">
        <v>214</v>
      </c>
      <c r="D516" s="43" t="s">
        <v>674</v>
      </c>
      <c r="E516" s="43" t="s">
        <v>678</v>
      </c>
      <c r="F516" s="41">
        <v>1</v>
      </c>
      <c r="G516" s="2">
        <f>IF(AND(COUNTA($B516:$F516=5),COUNTIF(B$2:B516,B516)=1),1,0)</f>
        <v>0</v>
      </c>
      <c r="H516" s="2">
        <f>IF(AND(COUNTA($B516:$F516=5),COUNTIF(C$2:C516,C516)=1),1,0)</f>
        <v>0</v>
      </c>
      <c r="I516" s="2">
        <f>IF(AND(COUNTA($B516:$F516=5),COUNTIF(D$2:D516,D516)=1),1,0)</f>
        <v>0</v>
      </c>
      <c r="J516" s="2">
        <f>IF(AND(COUNTA($B516:$F516=5),COUNTIF(E$2:E516,E516)=1),1,0)</f>
        <v>1</v>
      </c>
      <c r="K516" s="2">
        <f>IF(AND(COUNTA($B516:$F516=5),COUNTIF(F$2:F516,F516)=1),1,0)</f>
        <v>0</v>
      </c>
      <c r="L516" s="45" t="str">
        <f t="shared" si="16"/>
        <v>V0071_1</v>
      </c>
      <c r="M516" s="2">
        <f>IF(AND(COUNTA($B516:$F516)=5,COUNTIF(L$2:L516,L516)=1),1,0)</f>
        <v>1</v>
      </c>
      <c r="N516" s="14">
        <f t="array" ref="N516">SUMPRODUCT(--(Volunteer=$D516),--(Volunteer&lt;&gt;""),--(Arsenic_ppb&lt;&gt;""))</f>
        <v>9</v>
      </c>
      <c r="O516" s="14">
        <f t="shared" si="17"/>
        <v>2</v>
      </c>
      <c r="P516" s="36">
        <f t="array" ref="P516">IF(N516=0,"",SUM(IF(Volunteer=$D516,Arsenic_ppb))/N516)</f>
        <v>1.8888888888888888</v>
      </c>
      <c r="Q516" s="36">
        <f t="array" ref="Q516">IF(P516="","",MAX((--(Commune=$C516))*IF(Vol_mean="",0,Vol_mean)))</f>
        <v>2.7142857142857144</v>
      </c>
      <c r="R516" s="36">
        <f t="array" ref="R516">SUMPRODUCT(--(District=$B516),Commune_max,(--(Commune_tag)))/SUMPRODUCT((--(District=$B516)),Commune_tag)</f>
        <v>3.1417989417989411</v>
      </c>
    </row>
    <row r="517" spans="1:18" x14ac:dyDescent="0.55000000000000004">
      <c r="A517" s="43">
        <v>516</v>
      </c>
      <c r="B517" s="43" t="s">
        <v>194</v>
      </c>
      <c r="C517" s="43" t="s">
        <v>214</v>
      </c>
      <c r="D517" s="43" t="s">
        <v>674</v>
      </c>
      <c r="E517" s="43" t="s">
        <v>679</v>
      </c>
      <c r="F517" s="41">
        <v>2</v>
      </c>
      <c r="G517" s="2">
        <f>IF(AND(COUNTA($B517:$F517=5),COUNTIF(B$2:B517,B517)=1),1,0)</f>
        <v>0</v>
      </c>
      <c r="H517" s="2">
        <f>IF(AND(COUNTA($B517:$F517=5),COUNTIF(C$2:C517,C517)=1),1,0)</f>
        <v>0</v>
      </c>
      <c r="I517" s="2">
        <f>IF(AND(COUNTA($B517:$F517=5),COUNTIF(D$2:D517,D517)=1),1,0)</f>
        <v>0</v>
      </c>
      <c r="J517" s="2">
        <f>IF(AND(COUNTA($B517:$F517=5),COUNTIF(E$2:E517,E517)=1),1,0)</f>
        <v>1</v>
      </c>
      <c r="K517" s="2">
        <f>IF(AND(COUNTA($B517:$F517=5),COUNTIF(F$2:F517,F517)=1),1,0)</f>
        <v>0</v>
      </c>
      <c r="L517" s="45" t="str">
        <f t="shared" si="16"/>
        <v>V0071_2</v>
      </c>
      <c r="M517" s="2">
        <f>IF(AND(COUNTA($B517:$F517)=5,COUNTIF(L$2:L517,L517)=1),1,0)</f>
        <v>0</v>
      </c>
      <c r="N517" s="14">
        <f t="array" ref="N517">SUMPRODUCT(--(Volunteer=$D517),--(Volunteer&lt;&gt;""),--(Arsenic_ppb&lt;&gt;""))</f>
        <v>9</v>
      </c>
      <c r="O517" s="14">
        <f t="shared" si="17"/>
        <v>2</v>
      </c>
      <c r="P517" s="36">
        <f t="array" ref="P517">IF(N517=0,"",SUM(IF(Volunteer=$D517,Arsenic_ppb))/N517)</f>
        <v>1.8888888888888888</v>
      </c>
      <c r="Q517" s="36">
        <f t="array" ref="Q517">IF(P517="","",MAX((--(Commune=$C517))*IF(Vol_mean="",0,Vol_mean)))</f>
        <v>2.7142857142857144</v>
      </c>
      <c r="R517" s="36">
        <f t="array" ref="R517">SUMPRODUCT(--(District=$B517),Commune_max,(--(Commune_tag)))/SUMPRODUCT((--(District=$B517)),Commune_tag)</f>
        <v>3.1417989417989411</v>
      </c>
    </row>
    <row r="518" spans="1:18" x14ac:dyDescent="0.55000000000000004">
      <c r="A518" s="43">
        <v>517</v>
      </c>
      <c r="B518" s="43" t="s">
        <v>194</v>
      </c>
      <c r="C518" s="43" t="s">
        <v>214</v>
      </c>
      <c r="D518" s="43" t="s">
        <v>674</v>
      </c>
      <c r="E518" s="43" t="s">
        <v>680</v>
      </c>
      <c r="F518" s="41">
        <v>2</v>
      </c>
      <c r="G518" s="2">
        <f>IF(AND(COUNTA($B518:$F518=5),COUNTIF(B$2:B518,B518)=1),1,0)</f>
        <v>0</v>
      </c>
      <c r="H518" s="2">
        <f>IF(AND(COUNTA($B518:$F518=5),COUNTIF(C$2:C518,C518)=1),1,0)</f>
        <v>0</v>
      </c>
      <c r="I518" s="2">
        <f>IF(AND(COUNTA($B518:$F518=5),COUNTIF(D$2:D518,D518)=1),1,0)</f>
        <v>0</v>
      </c>
      <c r="J518" s="2">
        <f>IF(AND(COUNTA($B518:$F518=5),COUNTIF(E$2:E518,E518)=1),1,0)</f>
        <v>1</v>
      </c>
      <c r="K518" s="2">
        <f>IF(AND(COUNTA($B518:$F518=5),COUNTIF(F$2:F518,F518)=1),1,0)</f>
        <v>0</v>
      </c>
      <c r="L518" s="45" t="str">
        <f t="shared" si="16"/>
        <v>V0071_2</v>
      </c>
      <c r="M518" s="2">
        <f>IF(AND(COUNTA($B518:$F518)=5,COUNTIF(L$2:L518,L518)=1),1,0)</f>
        <v>0</v>
      </c>
      <c r="N518" s="14">
        <f t="array" ref="N518">SUMPRODUCT(--(Volunteer=$D518),--(Volunteer&lt;&gt;""),--(Arsenic_ppb&lt;&gt;""))</f>
        <v>9</v>
      </c>
      <c r="O518" s="14">
        <f t="shared" si="17"/>
        <v>2</v>
      </c>
      <c r="P518" s="36">
        <f t="array" ref="P518">IF(N518=0,"",SUM(IF(Volunteer=$D518,Arsenic_ppb))/N518)</f>
        <v>1.8888888888888888</v>
      </c>
      <c r="Q518" s="36">
        <f t="array" ref="Q518">IF(P518="","",MAX((--(Commune=$C518))*IF(Vol_mean="",0,Vol_mean)))</f>
        <v>2.7142857142857144</v>
      </c>
      <c r="R518" s="36">
        <f t="array" ref="R518">SUMPRODUCT(--(District=$B518),Commune_max,(--(Commune_tag)))/SUMPRODUCT((--(District=$B518)),Commune_tag)</f>
        <v>3.1417989417989411</v>
      </c>
    </row>
    <row r="519" spans="1:18" x14ac:dyDescent="0.55000000000000004">
      <c r="A519" s="43">
        <v>518</v>
      </c>
      <c r="B519" s="43" t="s">
        <v>194</v>
      </c>
      <c r="C519" s="43" t="s">
        <v>214</v>
      </c>
      <c r="D519" s="43" t="s">
        <v>674</v>
      </c>
      <c r="E519" s="43" t="s">
        <v>681</v>
      </c>
      <c r="F519" s="41">
        <v>2</v>
      </c>
      <c r="G519" s="2">
        <f>IF(AND(COUNTA($B519:$F519=5),COUNTIF(B$2:B519,B519)=1),1,0)</f>
        <v>0</v>
      </c>
      <c r="H519" s="2">
        <f>IF(AND(COUNTA($B519:$F519=5),COUNTIF(C$2:C519,C519)=1),1,0)</f>
        <v>0</v>
      </c>
      <c r="I519" s="2">
        <f>IF(AND(COUNTA($B519:$F519=5),COUNTIF(D$2:D519,D519)=1),1,0)</f>
        <v>0</v>
      </c>
      <c r="J519" s="2">
        <f>IF(AND(COUNTA($B519:$F519=5),COUNTIF(E$2:E519,E519)=1),1,0)</f>
        <v>1</v>
      </c>
      <c r="K519" s="2">
        <f>IF(AND(COUNTA($B519:$F519=5),COUNTIF(F$2:F519,F519)=1),1,0)</f>
        <v>0</v>
      </c>
      <c r="L519" s="45" t="str">
        <f t="shared" si="16"/>
        <v>V0071_2</v>
      </c>
      <c r="M519" s="2">
        <f>IF(AND(COUNTA($B519:$F519)=5,COUNTIF(L$2:L519,L519)=1),1,0)</f>
        <v>0</v>
      </c>
      <c r="N519" s="14">
        <f t="array" ref="N519">SUMPRODUCT(--(Volunteer=$D519),--(Volunteer&lt;&gt;""),--(Arsenic_ppb&lt;&gt;""))</f>
        <v>9</v>
      </c>
      <c r="O519" s="14">
        <f t="shared" si="17"/>
        <v>2</v>
      </c>
      <c r="P519" s="36">
        <f t="array" ref="P519">IF(N519=0,"",SUM(IF(Volunteer=$D519,Arsenic_ppb))/N519)</f>
        <v>1.8888888888888888</v>
      </c>
      <c r="Q519" s="36">
        <f t="array" ref="Q519">IF(P519="","",MAX((--(Commune=$C519))*IF(Vol_mean="",0,Vol_mean)))</f>
        <v>2.7142857142857144</v>
      </c>
      <c r="R519" s="36">
        <f t="array" ref="R519">SUMPRODUCT(--(District=$B519),Commune_max,(--(Commune_tag)))/SUMPRODUCT((--(District=$B519)),Commune_tag)</f>
        <v>3.1417989417989411</v>
      </c>
    </row>
    <row r="520" spans="1:18" x14ac:dyDescent="0.55000000000000004">
      <c r="A520" s="43">
        <v>519</v>
      </c>
      <c r="B520" s="43" t="s">
        <v>194</v>
      </c>
      <c r="C520" s="43" t="s">
        <v>214</v>
      </c>
      <c r="D520" s="43" t="s">
        <v>674</v>
      </c>
      <c r="E520" s="43" t="s">
        <v>682</v>
      </c>
      <c r="F520" s="41">
        <v>2</v>
      </c>
      <c r="G520" s="2">
        <f>IF(AND(COUNTA($B520:$F520=5),COUNTIF(B$2:B520,B520)=1),1,0)</f>
        <v>0</v>
      </c>
      <c r="H520" s="2">
        <f>IF(AND(COUNTA($B520:$F520=5),COUNTIF(C$2:C520,C520)=1),1,0)</f>
        <v>0</v>
      </c>
      <c r="I520" s="2">
        <f>IF(AND(COUNTA($B520:$F520=5),COUNTIF(D$2:D520,D520)=1),1,0)</f>
        <v>0</v>
      </c>
      <c r="J520" s="2">
        <f>IF(AND(COUNTA($B520:$F520=5),COUNTIF(E$2:E520,E520)=1),1,0)</f>
        <v>1</v>
      </c>
      <c r="K520" s="2">
        <f>IF(AND(COUNTA($B520:$F520=5),COUNTIF(F$2:F520,F520)=1),1,0)</f>
        <v>0</v>
      </c>
      <c r="L520" s="45" t="str">
        <f t="shared" si="16"/>
        <v>V0071_2</v>
      </c>
      <c r="M520" s="2">
        <f>IF(AND(COUNTA($B520:$F520)=5,COUNTIF(L$2:L520,L520)=1),1,0)</f>
        <v>0</v>
      </c>
      <c r="N520" s="14">
        <f t="array" ref="N520">SUMPRODUCT(--(Volunteer=$D520),--(Volunteer&lt;&gt;""),--(Arsenic_ppb&lt;&gt;""))</f>
        <v>9</v>
      </c>
      <c r="O520" s="14">
        <f t="shared" si="17"/>
        <v>2</v>
      </c>
      <c r="P520" s="36">
        <f t="array" ref="P520">IF(N520=0,"",SUM(IF(Volunteer=$D520,Arsenic_ppb))/N520)</f>
        <v>1.8888888888888888</v>
      </c>
      <c r="Q520" s="36">
        <f t="array" ref="Q520">IF(P520="","",MAX((--(Commune=$C520))*IF(Vol_mean="",0,Vol_mean)))</f>
        <v>2.7142857142857144</v>
      </c>
      <c r="R520" s="36">
        <f t="array" ref="R520">SUMPRODUCT(--(District=$B520),Commune_max,(--(Commune_tag)))/SUMPRODUCT((--(District=$B520)),Commune_tag)</f>
        <v>3.1417989417989411</v>
      </c>
    </row>
    <row r="521" spans="1:18" x14ac:dyDescent="0.55000000000000004">
      <c r="A521" s="43">
        <v>520</v>
      </c>
      <c r="B521" s="43" t="s">
        <v>194</v>
      </c>
      <c r="C521" s="43" t="s">
        <v>214</v>
      </c>
      <c r="D521" s="43" t="s">
        <v>674</v>
      </c>
      <c r="E521" s="43" t="s">
        <v>683</v>
      </c>
      <c r="F521" s="41">
        <v>2</v>
      </c>
      <c r="G521" s="2">
        <f>IF(AND(COUNTA($B521:$F521=5),COUNTIF(B$2:B521,B521)=1),1,0)</f>
        <v>0</v>
      </c>
      <c r="H521" s="2">
        <f>IF(AND(COUNTA($B521:$F521=5),COUNTIF(C$2:C521,C521)=1),1,0)</f>
        <v>0</v>
      </c>
      <c r="I521" s="2">
        <f>IF(AND(COUNTA($B521:$F521=5),COUNTIF(D$2:D521,D521)=1),1,0)</f>
        <v>0</v>
      </c>
      <c r="J521" s="2">
        <f>IF(AND(COUNTA($B521:$F521=5),COUNTIF(E$2:E521,E521)=1),1,0)</f>
        <v>1</v>
      </c>
      <c r="K521" s="2">
        <f>IF(AND(COUNTA($B521:$F521=5),COUNTIF(F$2:F521,F521)=1),1,0)</f>
        <v>0</v>
      </c>
      <c r="L521" s="45" t="str">
        <f t="shared" si="16"/>
        <v>V0071_2</v>
      </c>
      <c r="M521" s="2">
        <f>IF(AND(COUNTA($B521:$F521)=5,COUNTIF(L$2:L521,L521)=1),1,0)</f>
        <v>0</v>
      </c>
      <c r="N521" s="14">
        <f t="array" ref="N521">SUMPRODUCT(--(Volunteer=$D521),--(Volunteer&lt;&gt;""),--(Arsenic_ppb&lt;&gt;""))</f>
        <v>9</v>
      </c>
      <c r="O521" s="14">
        <f t="shared" si="17"/>
        <v>2</v>
      </c>
      <c r="P521" s="36">
        <f t="array" ref="P521">IF(N521=0,"",SUM(IF(Volunteer=$D521,Arsenic_ppb))/N521)</f>
        <v>1.8888888888888888</v>
      </c>
      <c r="Q521" s="36">
        <f t="array" ref="Q521">IF(P521="","",MAX((--(Commune=$C521))*IF(Vol_mean="",0,Vol_mean)))</f>
        <v>2.7142857142857144</v>
      </c>
      <c r="R521" s="36">
        <f t="array" ref="R521">SUMPRODUCT(--(District=$B521),Commune_max,(--(Commune_tag)))/SUMPRODUCT((--(District=$B521)),Commune_tag)</f>
        <v>3.1417989417989411</v>
      </c>
    </row>
    <row r="522" spans="1:18" x14ac:dyDescent="0.55000000000000004">
      <c r="A522" s="43">
        <v>521</v>
      </c>
      <c r="B522" s="43" t="s">
        <v>194</v>
      </c>
      <c r="C522" s="43" t="s">
        <v>214</v>
      </c>
      <c r="D522" s="43" t="s">
        <v>684</v>
      </c>
      <c r="E522" s="43" t="s">
        <v>685</v>
      </c>
      <c r="F522" s="41">
        <v>3</v>
      </c>
      <c r="G522" s="2">
        <f>IF(AND(COUNTA($B522:$F522=5),COUNTIF(B$2:B522,B522)=1),1,0)</f>
        <v>0</v>
      </c>
      <c r="H522" s="2">
        <f>IF(AND(COUNTA($B522:$F522=5),COUNTIF(C$2:C522,C522)=1),1,0)</f>
        <v>0</v>
      </c>
      <c r="I522" s="2">
        <f>IF(AND(COUNTA($B522:$F522=5),COUNTIF(D$2:D522,D522)=1),1,0)</f>
        <v>1</v>
      </c>
      <c r="J522" s="2">
        <f>IF(AND(COUNTA($B522:$F522=5),COUNTIF(E$2:E522,E522)=1),1,0)</f>
        <v>1</v>
      </c>
      <c r="K522" s="2">
        <f>IF(AND(COUNTA($B522:$F522=5),COUNTIF(F$2:F522,F522)=1),1,0)</f>
        <v>0</v>
      </c>
      <c r="L522" s="45" t="str">
        <f t="shared" si="16"/>
        <v>V0072_3</v>
      </c>
      <c r="M522" s="2">
        <f>IF(AND(COUNTA($B522:$F522)=5,COUNTIF(L$2:L522,L522)=1),1,0)</f>
        <v>1</v>
      </c>
      <c r="N522" s="14">
        <f t="array" ref="N522">SUMPRODUCT(--(Volunteer=$D522),--(Volunteer&lt;&gt;""),--(Arsenic_ppb&lt;&gt;""))</f>
        <v>7</v>
      </c>
      <c r="O522" s="14">
        <f t="shared" si="17"/>
        <v>3</v>
      </c>
      <c r="P522" s="36">
        <f t="array" ref="P522">IF(N522=0,"",SUM(IF(Volunteer=$D522,Arsenic_ppb))/N522)</f>
        <v>2.7142857142857144</v>
      </c>
      <c r="Q522" s="36">
        <f t="array" ref="Q522">IF(P522="","",MAX((--(Commune=$C522))*IF(Vol_mean="",0,Vol_mean)))</f>
        <v>2.7142857142857144</v>
      </c>
      <c r="R522" s="36">
        <f t="array" ref="R522">SUMPRODUCT(--(District=$B522),Commune_max,(--(Commune_tag)))/SUMPRODUCT((--(District=$B522)),Commune_tag)</f>
        <v>3.1417989417989411</v>
      </c>
    </row>
    <row r="523" spans="1:18" x14ac:dyDescent="0.55000000000000004">
      <c r="A523" s="43">
        <v>522</v>
      </c>
      <c r="B523" s="43" t="s">
        <v>194</v>
      </c>
      <c r="C523" s="43" t="s">
        <v>214</v>
      </c>
      <c r="D523" s="43" t="s">
        <v>684</v>
      </c>
      <c r="E523" s="43" t="s">
        <v>686</v>
      </c>
      <c r="F523" s="41">
        <v>2</v>
      </c>
      <c r="G523" s="2">
        <f>IF(AND(COUNTA($B523:$F523=5),COUNTIF(B$2:B523,B523)=1),1,0)</f>
        <v>0</v>
      </c>
      <c r="H523" s="2">
        <f>IF(AND(COUNTA($B523:$F523=5),COUNTIF(C$2:C523,C523)=1),1,0)</f>
        <v>0</v>
      </c>
      <c r="I523" s="2">
        <f>IF(AND(COUNTA($B523:$F523=5),COUNTIF(D$2:D523,D523)=1),1,0)</f>
        <v>0</v>
      </c>
      <c r="J523" s="2">
        <f>IF(AND(COUNTA($B523:$F523=5),COUNTIF(E$2:E523,E523)=1),1,0)</f>
        <v>1</v>
      </c>
      <c r="K523" s="2">
        <f>IF(AND(COUNTA($B523:$F523=5),COUNTIF(F$2:F523,F523)=1),1,0)</f>
        <v>0</v>
      </c>
      <c r="L523" s="45" t="str">
        <f t="shared" si="16"/>
        <v>V0072_2</v>
      </c>
      <c r="M523" s="2">
        <f>IF(AND(COUNTA($B523:$F523)=5,COUNTIF(L$2:L523,L523)=1),1,0)</f>
        <v>1</v>
      </c>
      <c r="N523" s="14">
        <f t="array" ref="N523">SUMPRODUCT(--(Volunteer=$D523),--(Volunteer&lt;&gt;""),--(Arsenic_ppb&lt;&gt;""))</f>
        <v>7</v>
      </c>
      <c r="O523" s="14">
        <f t="shared" si="17"/>
        <v>3</v>
      </c>
      <c r="P523" s="36">
        <f t="array" ref="P523">IF(N523=0,"",SUM(IF(Volunteer=$D523,Arsenic_ppb))/N523)</f>
        <v>2.7142857142857144</v>
      </c>
      <c r="Q523" s="36">
        <f t="array" ref="Q523">IF(P523="","",MAX((--(Commune=$C523))*IF(Vol_mean="",0,Vol_mean)))</f>
        <v>2.7142857142857144</v>
      </c>
      <c r="R523" s="36">
        <f t="array" ref="R523">SUMPRODUCT(--(District=$B523),Commune_max,(--(Commune_tag)))/SUMPRODUCT((--(District=$B523)),Commune_tag)</f>
        <v>3.1417989417989411</v>
      </c>
    </row>
    <row r="524" spans="1:18" x14ac:dyDescent="0.55000000000000004">
      <c r="A524" s="43">
        <v>523</v>
      </c>
      <c r="B524" s="43" t="s">
        <v>194</v>
      </c>
      <c r="C524" s="43" t="s">
        <v>214</v>
      </c>
      <c r="D524" s="43" t="s">
        <v>684</v>
      </c>
      <c r="E524" s="43" t="s">
        <v>687</v>
      </c>
      <c r="F524" s="41">
        <v>3</v>
      </c>
      <c r="G524" s="2">
        <f>IF(AND(COUNTA($B524:$F524=5),COUNTIF(B$2:B524,B524)=1),1,0)</f>
        <v>0</v>
      </c>
      <c r="H524" s="2">
        <f>IF(AND(COUNTA($B524:$F524=5),COUNTIF(C$2:C524,C524)=1),1,0)</f>
        <v>0</v>
      </c>
      <c r="I524" s="2">
        <f>IF(AND(COUNTA($B524:$F524=5),COUNTIF(D$2:D524,D524)=1),1,0)</f>
        <v>0</v>
      </c>
      <c r="J524" s="2">
        <f>IF(AND(COUNTA($B524:$F524=5),COUNTIF(E$2:E524,E524)=1),1,0)</f>
        <v>1</v>
      </c>
      <c r="K524" s="2">
        <f>IF(AND(COUNTA($B524:$F524=5),COUNTIF(F$2:F524,F524)=1),1,0)</f>
        <v>0</v>
      </c>
      <c r="L524" s="45" t="str">
        <f t="shared" si="16"/>
        <v>V0072_3</v>
      </c>
      <c r="M524" s="2">
        <f>IF(AND(COUNTA($B524:$F524)=5,COUNTIF(L$2:L524,L524)=1),1,0)</f>
        <v>0</v>
      </c>
      <c r="N524" s="14">
        <f t="array" ref="N524">SUMPRODUCT(--(Volunteer=$D524),--(Volunteer&lt;&gt;""),--(Arsenic_ppb&lt;&gt;""))</f>
        <v>7</v>
      </c>
      <c r="O524" s="14">
        <f t="shared" si="17"/>
        <v>3</v>
      </c>
      <c r="P524" s="36">
        <f t="array" ref="P524">IF(N524=0,"",SUM(IF(Volunteer=$D524,Arsenic_ppb))/N524)</f>
        <v>2.7142857142857144</v>
      </c>
      <c r="Q524" s="36">
        <f t="array" ref="Q524">IF(P524="","",MAX((--(Commune=$C524))*IF(Vol_mean="",0,Vol_mean)))</f>
        <v>2.7142857142857144</v>
      </c>
      <c r="R524" s="36">
        <f t="array" ref="R524">SUMPRODUCT(--(District=$B524),Commune_max,(--(Commune_tag)))/SUMPRODUCT((--(District=$B524)),Commune_tag)</f>
        <v>3.1417989417989411</v>
      </c>
    </row>
    <row r="525" spans="1:18" x14ac:dyDescent="0.55000000000000004">
      <c r="A525" s="43">
        <v>524</v>
      </c>
      <c r="B525" s="43" t="s">
        <v>194</v>
      </c>
      <c r="C525" s="43" t="s">
        <v>214</v>
      </c>
      <c r="D525" s="43" t="s">
        <v>684</v>
      </c>
      <c r="E525" s="43" t="s">
        <v>688</v>
      </c>
      <c r="F525" s="41">
        <v>2</v>
      </c>
      <c r="G525" s="2">
        <f>IF(AND(COUNTA($B525:$F525=5),COUNTIF(B$2:B525,B525)=1),1,0)</f>
        <v>0</v>
      </c>
      <c r="H525" s="2">
        <f>IF(AND(COUNTA($B525:$F525=5),COUNTIF(C$2:C525,C525)=1),1,0)</f>
        <v>0</v>
      </c>
      <c r="I525" s="2">
        <f>IF(AND(COUNTA($B525:$F525=5),COUNTIF(D$2:D525,D525)=1),1,0)</f>
        <v>0</v>
      </c>
      <c r="J525" s="2">
        <f>IF(AND(COUNTA($B525:$F525=5),COUNTIF(E$2:E525,E525)=1),1,0)</f>
        <v>1</v>
      </c>
      <c r="K525" s="2">
        <f>IF(AND(COUNTA($B525:$F525=5),COUNTIF(F$2:F525,F525)=1),1,0)</f>
        <v>0</v>
      </c>
      <c r="L525" s="45" t="str">
        <f t="shared" si="16"/>
        <v>V0072_2</v>
      </c>
      <c r="M525" s="2">
        <f>IF(AND(COUNTA($B525:$F525)=5,COUNTIF(L$2:L525,L525)=1),1,0)</f>
        <v>0</v>
      </c>
      <c r="N525" s="14">
        <f t="array" ref="N525">SUMPRODUCT(--(Volunteer=$D525),--(Volunteer&lt;&gt;""),--(Arsenic_ppb&lt;&gt;""))</f>
        <v>7</v>
      </c>
      <c r="O525" s="14">
        <f t="shared" si="17"/>
        <v>3</v>
      </c>
      <c r="P525" s="36">
        <f t="array" ref="P525">IF(N525=0,"",SUM(IF(Volunteer=$D525,Arsenic_ppb))/N525)</f>
        <v>2.7142857142857144</v>
      </c>
      <c r="Q525" s="36">
        <f t="array" ref="Q525">IF(P525="","",MAX((--(Commune=$C525))*IF(Vol_mean="",0,Vol_mean)))</f>
        <v>2.7142857142857144</v>
      </c>
      <c r="R525" s="36">
        <f t="array" ref="R525">SUMPRODUCT(--(District=$B525),Commune_max,(--(Commune_tag)))/SUMPRODUCT((--(District=$B525)),Commune_tag)</f>
        <v>3.1417989417989411</v>
      </c>
    </row>
    <row r="526" spans="1:18" x14ac:dyDescent="0.55000000000000004">
      <c r="A526" s="43">
        <v>525</v>
      </c>
      <c r="B526" s="43" t="s">
        <v>194</v>
      </c>
      <c r="C526" s="43" t="s">
        <v>214</v>
      </c>
      <c r="D526" s="43" t="s">
        <v>684</v>
      </c>
      <c r="E526" s="43" t="s">
        <v>689</v>
      </c>
      <c r="F526" s="41">
        <v>2</v>
      </c>
      <c r="G526" s="2">
        <f>IF(AND(COUNTA($B526:$F526=5),COUNTIF(B$2:B526,B526)=1),1,0)</f>
        <v>0</v>
      </c>
      <c r="H526" s="2">
        <f>IF(AND(COUNTA($B526:$F526=5),COUNTIF(C$2:C526,C526)=1),1,0)</f>
        <v>0</v>
      </c>
      <c r="I526" s="2">
        <f>IF(AND(COUNTA($B526:$F526=5),COUNTIF(D$2:D526,D526)=1),1,0)</f>
        <v>0</v>
      </c>
      <c r="J526" s="2">
        <f>IF(AND(COUNTA($B526:$F526=5),COUNTIF(E$2:E526,E526)=1),1,0)</f>
        <v>1</v>
      </c>
      <c r="K526" s="2">
        <f>IF(AND(COUNTA($B526:$F526=5),COUNTIF(F$2:F526,F526)=1),1,0)</f>
        <v>0</v>
      </c>
      <c r="L526" s="45" t="str">
        <f t="shared" si="16"/>
        <v>V0072_2</v>
      </c>
      <c r="M526" s="2">
        <f>IF(AND(COUNTA($B526:$F526)=5,COUNTIF(L$2:L526,L526)=1),1,0)</f>
        <v>0</v>
      </c>
      <c r="N526" s="14">
        <f t="array" ref="N526">SUMPRODUCT(--(Volunteer=$D526),--(Volunteer&lt;&gt;""),--(Arsenic_ppb&lt;&gt;""))</f>
        <v>7</v>
      </c>
      <c r="O526" s="14">
        <f t="shared" si="17"/>
        <v>3</v>
      </c>
      <c r="P526" s="36">
        <f t="array" ref="P526">IF(N526=0,"",SUM(IF(Volunteer=$D526,Arsenic_ppb))/N526)</f>
        <v>2.7142857142857144</v>
      </c>
      <c r="Q526" s="36">
        <f t="array" ref="Q526">IF(P526="","",MAX((--(Commune=$C526))*IF(Vol_mean="",0,Vol_mean)))</f>
        <v>2.7142857142857144</v>
      </c>
      <c r="R526" s="36">
        <f t="array" ref="R526">SUMPRODUCT(--(District=$B526),Commune_max,(--(Commune_tag)))/SUMPRODUCT((--(District=$B526)),Commune_tag)</f>
        <v>3.1417989417989411</v>
      </c>
    </row>
    <row r="527" spans="1:18" x14ac:dyDescent="0.55000000000000004">
      <c r="A527" s="43">
        <v>526</v>
      </c>
      <c r="B527" s="43" t="s">
        <v>194</v>
      </c>
      <c r="C527" s="43" t="s">
        <v>214</v>
      </c>
      <c r="D527" s="43" t="s">
        <v>684</v>
      </c>
      <c r="E527" s="43" t="s">
        <v>690</v>
      </c>
      <c r="F527" s="41">
        <v>3</v>
      </c>
      <c r="G527" s="2">
        <f>IF(AND(COUNTA($B527:$F527=5),COUNTIF(B$2:B527,B527)=1),1,0)</f>
        <v>0</v>
      </c>
      <c r="H527" s="2">
        <f>IF(AND(COUNTA($B527:$F527=5),COUNTIF(C$2:C527,C527)=1),1,0)</f>
        <v>0</v>
      </c>
      <c r="I527" s="2">
        <f>IF(AND(COUNTA($B527:$F527=5),COUNTIF(D$2:D527,D527)=1),1,0)</f>
        <v>0</v>
      </c>
      <c r="J527" s="2">
        <f>IF(AND(COUNTA($B527:$F527=5),COUNTIF(E$2:E527,E527)=1),1,0)</f>
        <v>1</v>
      </c>
      <c r="K527" s="2">
        <f>IF(AND(COUNTA($B527:$F527=5),COUNTIF(F$2:F527,F527)=1),1,0)</f>
        <v>0</v>
      </c>
      <c r="L527" s="45" t="str">
        <f t="shared" si="16"/>
        <v>V0072_3</v>
      </c>
      <c r="M527" s="2">
        <f>IF(AND(COUNTA($B527:$F527)=5,COUNTIF(L$2:L527,L527)=1),1,0)</f>
        <v>0</v>
      </c>
      <c r="N527" s="14">
        <f t="array" ref="N527">SUMPRODUCT(--(Volunteer=$D527),--(Volunteer&lt;&gt;""),--(Arsenic_ppb&lt;&gt;""))</f>
        <v>7</v>
      </c>
      <c r="O527" s="14">
        <f t="shared" si="17"/>
        <v>3</v>
      </c>
      <c r="P527" s="36">
        <f t="array" ref="P527">IF(N527=0,"",SUM(IF(Volunteer=$D527,Arsenic_ppb))/N527)</f>
        <v>2.7142857142857144</v>
      </c>
      <c r="Q527" s="36">
        <f t="array" ref="Q527">IF(P527="","",MAX((--(Commune=$C527))*IF(Vol_mean="",0,Vol_mean)))</f>
        <v>2.7142857142857144</v>
      </c>
      <c r="R527" s="36">
        <f t="array" ref="R527">SUMPRODUCT(--(District=$B527),Commune_max,(--(Commune_tag)))/SUMPRODUCT((--(District=$B527)),Commune_tag)</f>
        <v>3.1417989417989411</v>
      </c>
    </row>
    <row r="528" spans="1:18" x14ac:dyDescent="0.55000000000000004">
      <c r="A528" s="43">
        <v>527</v>
      </c>
      <c r="B528" s="43" t="s">
        <v>194</v>
      </c>
      <c r="C528" s="43" t="s">
        <v>214</v>
      </c>
      <c r="D528" s="43" t="s">
        <v>684</v>
      </c>
      <c r="E528" s="43" t="s">
        <v>691</v>
      </c>
      <c r="F528" s="41">
        <v>4</v>
      </c>
      <c r="G528" s="2">
        <f>IF(AND(COUNTA($B528:$F528=5),COUNTIF(B$2:B528,B528)=1),1,0)</f>
        <v>0</v>
      </c>
      <c r="H528" s="2">
        <f>IF(AND(COUNTA($B528:$F528=5),COUNTIF(C$2:C528,C528)=1),1,0)</f>
        <v>0</v>
      </c>
      <c r="I528" s="2">
        <f>IF(AND(COUNTA($B528:$F528=5),COUNTIF(D$2:D528,D528)=1),1,0)</f>
        <v>0</v>
      </c>
      <c r="J528" s="2">
        <f>IF(AND(COUNTA($B528:$F528=5),COUNTIF(E$2:E528,E528)=1),1,0)</f>
        <v>1</v>
      </c>
      <c r="K528" s="2">
        <f>IF(AND(COUNTA($B528:$F528=5),COUNTIF(F$2:F528,F528)=1),1,0)</f>
        <v>0</v>
      </c>
      <c r="L528" s="45" t="str">
        <f t="shared" si="16"/>
        <v>V0072_4</v>
      </c>
      <c r="M528" s="2">
        <f>IF(AND(COUNTA($B528:$F528)=5,COUNTIF(L$2:L528,L528)=1),1,0)</f>
        <v>1</v>
      </c>
      <c r="N528" s="14">
        <f t="array" ref="N528">SUMPRODUCT(--(Volunteer=$D528),--(Volunteer&lt;&gt;""),--(Arsenic_ppb&lt;&gt;""))</f>
        <v>7</v>
      </c>
      <c r="O528" s="14">
        <f t="shared" si="17"/>
        <v>3</v>
      </c>
      <c r="P528" s="36">
        <f t="array" ref="P528">IF(N528=0,"",SUM(IF(Volunteer=$D528,Arsenic_ppb))/N528)</f>
        <v>2.7142857142857144</v>
      </c>
      <c r="Q528" s="36">
        <f t="array" ref="Q528">IF(P528="","",MAX((--(Commune=$C528))*IF(Vol_mean="",0,Vol_mean)))</f>
        <v>2.7142857142857144</v>
      </c>
      <c r="R528" s="36">
        <f t="array" ref="R528">SUMPRODUCT(--(District=$B528),Commune_max,(--(Commune_tag)))/SUMPRODUCT((--(District=$B528)),Commune_tag)</f>
        <v>3.1417989417989411</v>
      </c>
    </row>
    <row r="529" spans="1:18" x14ac:dyDescent="0.55000000000000004">
      <c r="A529" s="43">
        <v>528</v>
      </c>
      <c r="B529" s="43" t="s">
        <v>194</v>
      </c>
      <c r="C529" s="43" t="s">
        <v>214</v>
      </c>
      <c r="D529" s="43" t="s">
        <v>692</v>
      </c>
      <c r="E529" s="43" t="s">
        <v>693</v>
      </c>
      <c r="F529" s="41">
        <v>3</v>
      </c>
      <c r="G529" s="2">
        <f>IF(AND(COUNTA($B529:$F529=5),COUNTIF(B$2:B529,B529)=1),1,0)</f>
        <v>0</v>
      </c>
      <c r="H529" s="2">
        <f>IF(AND(COUNTA($B529:$F529=5),COUNTIF(C$2:C529,C529)=1),1,0)</f>
        <v>0</v>
      </c>
      <c r="I529" s="2">
        <f>IF(AND(COUNTA($B529:$F529=5),COUNTIF(D$2:D529,D529)=1),1,0)</f>
        <v>1</v>
      </c>
      <c r="J529" s="2">
        <f>IF(AND(COUNTA($B529:$F529=5),COUNTIF(E$2:E529,E529)=1),1,0)</f>
        <v>1</v>
      </c>
      <c r="K529" s="2">
        <f>IF(AND(COUNTA($B529:$F529=5),COUNTIF(F$2:F529,F529)=1),1,0)</f>
        <v>0</v>
      </c>
      <c r="L529" s="45" t="str">
        <f t="shared" si="16"/>
        <v>V0073_3</v>
      </c>
      <c r="M529" s="2">
        <f>IF(AND(COUNTA($B529:$F529)=5,COUNTIF(L$2:L529,L529)=1),1,0)</f>
        <v>1</v>
      </c>
      <c r="N529" s="14">
        <f t="array" ref="N529">SUMPRODUCT(--(Volunteer=$D529),--(Volunteer&lt;&gt;""),--(Arsenic_ppb&lt;&gt;""))</f>
        <v>5</v>
      </c>
      <c r="O529" s="14">
        <f t="shared" si="17"/>
        <v>2</v>
      </c>
      <c r="P529" s="36">
        <f t="array" ref="P529">IF(N529=0,"",SUM(IF(Volunteer=$D529,Arsenic_ppb))/N529)</f>
        <v>2.6</v>
      </c>
      <c r="Q529" s="36">
        <f t="array" ref="Q529">IF(P529="","",MAX((--(Commune=$C529))*IF(Vol_mean="",0,Vol_mean)))</f>
        <v>2.7142857142857144</v>
      </c>
      <c r="R529" s="36">
        <f t="array" ref="R529">SUMPRODUCT(--(District=$B529),Commune_max,(--(Commune_tag)))/SUMPRODUCT((--(District=$B529)),Commune_tag)</f>
        <v>3.1417989417989411</v>
      </c>
    </row>
    <row r="530" spans="1:18" x14ac:dyDescent="0.55000000000000004">
      <c r="A530" s="43">
        <v>529</v>
      </c>
      <c r="B530" s="43" t="s">
        <v>194</v>
      </c>
      <c r="C530" s="43" t="s">
        <v>214</v>
      </c>
      <c r="D530" s="43" t="s">
        <v>692</v>
      </c>
      <c r="E530" s="43" t="s">
        <v>694</v>
      </c>
      <c r="F530" s="41">
        <v>3</v>
      </c>
      <c r="G530" s="2">
        <f>IF(AND(COUNTA($B530:$F530=5),COUNTIF(B$2:B530,B530)=1),1,0)</f>
        <v>0</v>
      </c>
      <c r="H530" s="2">
        <f>IF(AND(COUNTA($B530:$F530=5),COUNTIF(C$2:C530,C530)=1),1,0)</f>
        <v>0</v>
      </c>
      <c r="I530" s="2">
        <f>IF(AND(COUNTA($B530:$F530=5),COUNTIF(D$2:D530,D530)=1),1,0)</f>
        <v>0</v>
      </c>
      <c r="J530" s="2">
        <f>IF(AND(COUNTA($B530:$F530=5),COUNTIF(E$2:E530,E530)=1),1,0)</f>
        <v>1</v>
      </c>
      <c r="K530" s="2">
        <f>IF(AND(COUNTA($B530:$F530=5),COUNTIF(F$2:F530,F530)=1),1,0)</f>
        <v>0</v>
      </c>
      <c r="L530" s="45" t="str">
        <f t="shared" si="16"/>
        <v>V0073_3</v>
      </c>
      <c r="M530" s="2">
        <f>IF(AND(COUNTA($B530:$F530)=5,COUNTIF(L$2:L530,L530)=1),1,0)</f>
        <v>0</v>
      </c>
      <c r="N530" s="14">
        <f t="array" ref="N530">SUMPRODUCT(--(Volunteer=$D530),--(Volunteer&lt;&gt;""),--(Arsenic_ppb&lt;&gt;""))</f>
        <v>5</v>
      </c>
      <c r="O530" s="14">
        <f t="shared" si="17"/>
        <v>2</v>
      </c>
      <c r="P530" s="36">
        <f t="array" ref="P530">IF(N530=0,"",SUM(IF(Volunteer=$D530,Arsenic_ppb))/N530)</f>
        <v>2.6</v>
      </c>
      <c r="Q530" s="36">
        <f t="array" ref="Q530">IF(P530="","",MAX((--(Commune=$C530))*IF(Vol_mean="",0,Vol_mean)))</f>
        <v>2.7142857142857144</v>
      </c>
      <c r="R530" s="36">
        <f t="array" ref="R530">SUMPRODUCT(--(District=$B530),Commune_max,(--(Commune_tag)))/SUMPRODUCT((--(District=$B530)),Commune_tag)</f>
        <v>3.1417989417989411</v>
      </c>
    </row>
    <row r="531" spans="1:18" x14ac:dyDescent="0.55000000000000004">
      <c r="A531" s="43">
        <v>530</v>
      </c>
      <c r="B531" s="43" t="s">
        <v>194</v>
      </c>
      <c r="C531" s="43" t="s">
        <v>214</v>
      </c>
      <c r="D531" s="43" t="s">
        <v>692</v>
      </c>
      <c r="E531" s="43" t="s">
        <v>695</v>
      </c>
      <c r="F531" s="41">
        <v>3</v>
      </c>
      <c r="G531" s="2">
        <f>IF(AND(COUNTA($B531:$F531=5),COUNTIF(B$2:B531,B531)=1),1,0)</f>
        <v>0</v>
      </c>
      <c r="H531" s="2">
        <f>IF(AND(COUNTA($B531:$F531=5),COUNTIF(C$2:C531,C531)=1),1,0)</f>
        <v>0</v>
      </c>
      <c r="I531" s="2">
        <f>IF(AND(COUNTA($B531:$F531=5),COUNTIF(D$2:D531,D531)=1),1,0)</f>
        <v>0</v>
      </c>
      <c r="J531" s="2">
        <f>IF(AND(COUNTA($B531:$F531=5),COUNTIF(E$2:E531,E531)=1),1,0)</f>
        <v>1</v>
      </c>
      <c r="K531" s="2">
        <f>IF(AND(COUNTA($B531:$F531=5),COUNTIF(F$2:F531,F531)=1),1,0)</f>
        <v>0</v>
      </c>
      <c r="L531" s="45" t="str">
        <f t="shared" si="16"/>
        <v>V0073_3</v>
      </c>
      <c r="M531" s="2">
        <f>IF(AND(COUNTA($B531:$F531)=5,COUNTIF(L$2:L531,L531)=1),1,0)</f>
        <v>0</v>
      </c>
      <c r="N531" s="14">
        <f t="array" ref="N531">SUMPRODUCT(--(Volunteer=$D531),--(Volunteer&lt;&gt;""),--(Arsenic_ppb&lt;&gt;""))</f>
        <v>5</v>
      </c>
      <c r="O531" s="14">
        <f t="shared" si="17"/>
        <v>2</v>
      </c>
      <c r="P531" s="36">
        <f t="array" ref="P531">IF(N531=0,"",SUM(IF(Volunteer=$D531,Arsenic_ppb))/N531)</f>
        <v>2.6</v>
      </c>
      <c r="Q531" s="36">
        <f t="array" ref="Q531">IF(P531="","",MAX((--(Commune=$C531))*IF(Vol_mean="",0,Vol_mean)))</f>
        <v>2.7142857142857144</v>
      </c>
      <c r="R531" s="36">
        <f t="array" ref="R531">SUMPRODUCT(--(District=$B531),Commune_max,(--(Commune_tag)))/SUMPRODUCT((--(District=$B531)),Commune_tag)</f>
        <v>3.1417989417989411</v>
      </c>
    </row>
    <row r="532" spans="1:18" x14ac:dyDescent="0.55000000000000004">
      <c r="A532" s="43">
        <v>531</v>
      </c>
      <c r="B532" s="43" t="s">
        <v>194</v>
      </c>
      <c r="C532" s="43" t="s">
        <v>214</v>
      </c>
      <c r="D532" s="43" t="s">
        <v>692</v>
      </c>
      <c r="E532" s="43" t="s">
        <v>696</v>
      </c>
      <c r="F532" s="41">
        <v>2</v>
      </c>
      <c r="G532" s="2">
        <f>IF(AND(COUNTA($B532:$F532=5),COUNTIF(B$2:B532,B532)=1),1,0)</f>
        <v>0</v>
      </c>
      <c r="H532" s="2">
        <f>IF(AND(COUNTA($B532:$F532=5),COUNTIF(C$2:C532,C532)=1),1,0)</f>
        <v>0</v>
      </c>
      <c r="I532" s="2">
        <f>IF(AND(COUNTA($B532:$F532=5),COUNTIF(D$2:D532,D532)=1),1,0)</f>
        <v>0</v>
      </c>
      <c r="J532" s="2">
        <f>IF(AND(COUNTA($B532:$F532=5),COUNTIF(E$2:E532,E532)=1),1,0)</f>
        <v>1</v>
      </c>
      <c r="K532" s="2">
        <f>IF(AND(COUNTA($B532:$F532=5),COUNTIF(F$2:F532,F532)=1),1,0)</f>
        <v>0</v>
      </c>
      <c r="L532" s="45" t="str">
        <f t="shared" si="16"/>
        <v>V0073_2</v>
      </c>
      <c r="M532" s="2">
        <f>IF(AND(COUNTA($B532:$F532)=5,COUNTIF(L$2:L532,L532)=1),1,0)</f>
        <v>1</v>
      </c>
      <c r="N532" s="14">
        <f t="array" ref="N532">SUMPRODUCT(--(Volunteer=$D532),--(Volunteer&lt;&gt;""),--(Arsenic_ppb&lt;&gt;""))</f>
        <v>5</v>
      </c>
      <c r="O532" s="14">
        <f t="shared" si="17"/>
        <v>2</v>
      </c>
      <c r="P532" s="36">
        <f t="array" ref="P532">IF(N532=0,"",SUM(IF(Volunteer=$D532,Arsenic_ppb))/N532)</f>
        <v>2.6</v>
      </c>
      <c r="Q532" s="36">
        <f t="array" ref="Q532">IF(P532="","",MAX((--(Commune=$C532))*IF(Vol_mean="",0,Vol_mean)))</f>
        <v>2.7142857142857144</v>
      </c>
      <c r="R532" s="36">
        <f t="array" ref="R532">SUMPRODUCT(--(District=$B532),Commune_max,(--(Commune_tag)))/SUMPRODUCT((--(District=$B532)),Commune_tag)</f>
        <v>3.1417989417989411</v>
      </c>
    </row>
    <row r="533" spans="1:18" x14ac:dyDescent="0.55000000000000004">
      <c r="A533" s="43">
        <v>532</v>
      </c>
      <c r="B533" s="43" t="s">
        <v>194</v>
      </c>
      <c r="C533" s="43" t="s">
        <v>214</v>
      </c>
      <c r="D533" s="43" t="s">
        <v>692</v>
      </c>
      <c r="E533" s="43" t="s">
        <v>697</v>
      </c>
      <c r="F533" s="41">
        <v>2</v>
      </c>
      <c r="G533" s="2">
        <f>IF(AND(COUNTA($B533:$F533=5),COUNTIF(B$2:B533,B533)=1),1,0)</f>
        <v>0</v>
      </c>
      <c r="H533" s="2">
        <f>IF(AND(COUNTA($B533:$F533=5),COUNTIF(C$2:C533,C533)=1),1,0)</f>
        <v>0</v>
      </c>
      <c r="I533" s="2">
        <f>IF(AND(COUNTA($B533:$F533=5),COUNTIF(D$2:D533,D533)=1),1,0)</f>
        <v>0</v>
      </c>
      <c r="J533" s="2">
        <f>IF(AND(COUNTA($B533:$F533=5),COUNTIF(E$2:E533,E533)=1),1,0)</f>
        <v>1</v>
      </c>
      <c r="K533" s="2">
        <f>IF(AND(COUNTA($B533:$F533=5),COUNTIF(F$2:F533,F533)=1),1,0)</f>
        <v>0</v>
      </c>
      <c r="L533" s="45" t="str">
        <f t="shared" si="16"/>
        <v>V0073_2</v>
      </c>
      <c r="M533" s="2">
        <f>IF(AND(COUNTA($B533:$F533)=5,COUNTIF(L$2:L533,L533)=1),1,0)</f>
        <v>0</v>
      </c>
      <c r="N533" s="14">
        <f t="array" ref="N533">SUMPRODUCT(--(Volunteer=$D533),--(Volunteer&lt;&gt;""),--(Arsenic_ppb&lt;&gt;""))</f>
        <v>5</v>
      </c>
      <c r="O533" s="14">
        <f t="shared" si="17"/>
        <v>2</v>
      </c>
      <c r="P533" s="36">
        <f t="array" ref="P533">IF(N533=0,"",SUM(IF(Volunteer=$D533,Arsenic_ppb))/N533)</f>
        <v>2.6</v>
      </c>
      <c r="Q533" s="36">
        <f t="array" ref="Q533">IF(P533="","",MAX((--(Commune=$C533))*IF(Vol_mean="",0,Vol_mean)))</f>
        <v>2.7142857142857144</v>
      </c>
      <c r="R533" s="36">
        <f t="array" ref="R533">SUMPRODUCT(--(District=$B533),Commune_max,(--(Commune_tag)))/SUMPRODUCT((--(District=$B533)),Commune_tag)</f>
        <v>3.1417989417989411</v>
      </c>
    </row>
    <row r="534" spans="1:18" x14ac:dyDescent="0.55000000000000004">
      <c r="A534" s="43">
        <v>533</v>
      </c>
      <c r="B534" s="43" t="s">
        <v>194</v>
      </c>
      <c r="C534" s="43" t="s">
        <v>214</v>
      </c>
      <c r="D534" s="43" t="s">
        <v>698</v>
      </c>
      <c r="E534" s="43" t="s">
        <v>699</v>
      </c>
      <c r="F534" s="41">
        <v>2</v>
      </c>
      <c r="G534" s="2">
        <f>IF(AND(COUNTA($B534:$F534=5),COUNTIF(B$2:B534,B534)=1),1,0)</f>
        <v>0</v>
      </c>
      <c r="H534" s="2">
        <f>IF(AND(COUNTA($B534:$F534=5),COUNTIF(C$2:C534,C534)=1),1,0)</f>
        <v>0</v>
      </c>
      <c r="I534" s="2">
        <f>IF(AND(COUNTA($B534:$F534=5),COUNTIF(D$2:D534,D534)=1),1,0)</f>
        <v>1</v>
      </c>
      <c r="J534" s="2">
        <f>IF(AND(COUNTA($B534:$F534=5),COUNTIF(E$2:E534,E534)=1),1,0)</f>
        <v>1</v>
      </c>
      <c r="K534" s="2">
        <f>IF(AND(COUNTA($B534:$F534=5),COUNTIF(F$2:F534,F534)=1),1,0)</f>
        <v>0</v>
      </c>
      <c r="L534" s="45" t="str">
        <f t="shared" si="16"/>
        <v>V0074_2</v>
      </c>
      <c r="M534" s="2">
        <f>IF(AND(COUNTA($B534:$F534)=5,COUNTIF(L$2:L534,L534)=1),1,0)</f>
        <v>1</v>
      </c>
      <c r="N534" s="14">
        <f t="array" ref="N534">SUMPRODUCT(--(Volunteer=$D534),--(Volunteer&lt;&gt;""),--(Arsenic_ppb&lt;&gt;""))</f>
        <v>5</v>
      </c>
      <c r="O534" s="14">
        <f t="shared" si="17"/>
        <v>1</v>
      </c>
      <c r="P534" s="36">
        <f t="array" ref="P534">IF(N534=0,"",SUM(IF(Volunteer=$D534,Arsenic_ppb))/N534)</f>
        <v>2</v>
      </c>
      <c r="Q534" s="36">
        <f t="array" ref="Q534">IF(P534="","",MAX((--(Commune=$C534))*IF(Vol_mean="",0,Vol_mean)))</f>
        <v>2.7142857142857144</v>
      </c>
      <c r="R534" s="36">
        <f t="array" ref="R534">SUMPRODUCT(--(District=$B534),Commune_max,(--(Commune_tag)))/SUMPRODUCT((--(District=$B534)),Commune_tag)</f>
        <v>3.1417989417989411</v>
      </c>
    </row>
    <row r="535" spans="1:18" x14ac:dyDescent="0.55000000000000004">
      <c r="A535" s="43">
        <v>534</v>
      </c>
      <c r="B535" s="43" t="s">
        <v>194</v>
      </c>
      <c r="C535" s="43" t="s">
        <v>214</v>
      </c>
      <c r="D535" s="43" t="s">
        <v>698</v>
      </c>
      <c r="E535" s="43" t="s">
        <v>700</v>
      </c>
      <c r="F535" s="41">
        <v>2</v>
      </c>
      <c r="G535" s="2">
        <f>IF(AND(COUNTA($B535:$F535=5),COUNTIF(B$2:B535,B535)=1),1,0)</f>
        <v>0</v>
      </c>
      <c r="H535" s="2">
        <f>IF(AND(COUNTA($B535:$F535=5),COUNTIF(C$2:C535,C535)=1),1,0)</f>
        <v>0</v>
      </c>
      <c r="I535" s="2">
        <f>IF(AND(COUNTA($B535:$F535=5),COUNTIF(D$2:D535,D535)=1),1,0)</f>
        <v>0</v>
      </c>
      <c r="J535" s="2">
        <f>IF(AND(COUNTA($B535:$F535=5),COUNTIF(E$2:E535,E535)=1),1,0)</f>
        <v>1</v>
      </c>
      <c r="K535" s="2">
        <f>IF(AND(COUNTA($B535:$F535=5),COUNTIF(F$2:F535,F535)=1),1,0)</f>
        <v>0</v>
      </c>
      <c r="L535" s="45" t="str">
        <f t="shared" si="16"/>
        <v>V0074_2</v>
      </c>
      <c r="M535" s="2">
        <f>IF(AND(COUNTA($B535:$F535)=5,COUNTIF(L$2:L535,L535)=1),1,0)</f>
        <v>0</v>
      </c>
      <c r="N535" s="14">
        <f t="array" ref="N535">SUMPRODUCT(--(Volunteer=$D535),--(Volunteer&lt;&gt;""),--(Arsenic_ppb&lt;&gt;""))</f>
        <v>5</v>
      </c>
      <c r="O535" s="14">
        <f t="shared" si="17"/>
        <v>1</v>
      </c>
      <c r="P535" s="36">
        <f t="array" ref="P535">IF(N535=0,"",SUM(IF(Volunteer=$D535,Arsenic_ppb))/N535)</f>
        <v>2</v>
      </c>
      <c r="Q535" s="36">
        <f t="array" ref="Q535">IF(P535="","",MAX((--(Commune=$C535))*IF(Vol_mean="",0,Vol_mean)))</f>
        <v>2.7142857142857144</v>
      </c>
      <c r="R535" s="36">
        <f t="array" ref="R535">SUMPRODUCT(--(District=$B535),Commune_max,(--(Commune_tag)))/SUMPRODUCT((--(District=$B535)),Commune_tag)</f>
        <v>3.1417989417989411</v>
      </c>
    </row>
    <row r="536" spans="1:18" x14ac:dyDescent="0.55000000000000004">
      <c r="A536" s="43">
        <v>535</v>
      </c>
      <c r="B536" s="43" t="s">
        <v>194</v>
      </c>
      <c r="C536" s="43" t="s">
        <v>214</v>
      </c>
      <c r="D536" s="43" t="s">
        <v>698</v>
      </c>
      <c r="E536" s="43" t="s">
        <v>701</v>
      </c>
      <c r="F536" s="41">
        <v>2</v>
      </c>
      <c r="G536" s="2">
        <f>IF(AND(COUNTA($B536:$F536=5),COUNTIF(B$2:B536,B536)=1),1,0)</f>
        <v>0</v>
      </c>
      <c r="H536" s="2">
        <f>IF(AND(COUNTA($B536:$F536=5),COUNTIF(C$2:C536,C536)=1),1,0)</f>
        <v>0</v>
      </c>
      <c r="I536" s="2">
        <f>IF(AND(COUNTA($B536:$F536=5),COUNTIF(D$2:D536,D536)=1),1,0)</f>
        <v>0</v>
      </c>
      <c r="J536" s="2">
        <f>IF(AND(COUNTA($B536:$F536=5),COUNTIF(E$2:E536,E536)=1),1,0)</f>
        <v>1</v>
      </c>
      <c r="K536" s="2">
        <f>IF(AND(COUNTA($B536:$F536=5),COUNTIF(F$2:F536,F536)=1),1,0)</f>
        <v>0</v>
      </c>
      <c r="L536" s="45" t="str">
        <f t="shared" si="16"/>
        <v>V0074_2</v>
      </c>
      <c r="M536" s="2">
        <f>IF(AND(COUNTA($B536:$F536)=5,COUNTIF(L$2:L536,L536)=1),1,0)</f>
        <v>0</v>
      </c>
      <c r="N536" s="14">
        <f t="array" ref="N536">SUMPRODUCT(--(Volunteer=$D536),--(Volunteer&lt;&gt;""),--(Arsenic_ppb&lt;&gt;""))</f>
        <v>5</v>
      </c>
      <c r="O536" s="14">
        <f t="shared" si="17"/>
        <v>1</v>
      </c>
      <c r="P536" s="36">
        <f t="array" ref="P536">IF(N536=0,"",SUM(IF(Volunteer=$D536,Arsenic_ppb))/N536)</f>
        <v>2</v>
      </c>
      <c r="Q536" s="36">
        <f t="array" ref="Q536">IF(P536="","",MAX((--(Commune=$C536))*IF(Vol_mean="",0,Vol_mean)))</f>
        <v>2.7142857142857144</v>
      </c>
      <c r="R536" s="36">
        <f t="array" ref="R536">SUMPRODUCT(--(District=$B536),Commune_max,(--(Commune_tag)))/SUMPRODUCT((--(District=$B536)),Commune_tag)</f>
        <v>3.1417989417989411</v>
      </c>
    </row>
    <row r="537" spans="1:18" x14ac:dyDescent="0.55000000000000004">
      <c r="A537" s="43">
        <v>536</v>
      </c>
      <c r="B537" s="43" t="s">
        <v>194</v>
      </c>
      <c r="C537" s="43" t="s">
        <v>214</v>
      </c>
      <c r="D537" s="43" t="s">
        <v>698</v>
      </c>
      <c r="E537" s="43" t="s">
        <v>702</v>
      </c>
      <c r="F537" s="41">
        <v>2</v>
      </c>
      <c r="G537" s="2">
        <f>IF(AND(COUNTA($B537:$F537=5),COUNTIF(B$2:B537,B537)=1),1,0)</f>
        <v>0</v>
      </c>
      <c r="H537" s="2">
        <f>IF(AND(COUNTA($B537:$F537=5),COUNTIF(C$2:C537,C537)=1),1,0)</f>
        <v>0</v>
      </c>
      <c r="I537" s="2">
        <f>IF(AND(COUNTA($B537:$F537=5),COUNTIF(D$2:D537,D537)=1),1,0)</f>
        <v>0</v>
      </c>
      <c r="J537" s="2">
        <f>IF(AND(COUNTA($B537:$F537=5),COUNTIF(E$2:E537,E537)=1),1,0)</f>
        <v>1</v>
      </c>
      <c r="K537" s="2">
        <f>IF(AND(COUNTA($B537:$F537=5),COUNTIF(F$2:F537,F537)=1),1,0)</f>
        <v>0</v>
      </c>
      <c r="L537" s="45" t="str">
        <f t="shared" si="16"/>
        <v>V0074_2</v>
      </c>
      <c r="M537" s="2">
        <f>IF(AND(COUNTA($B537:$F537)=5,COUNTIF(L$2:L537,L537)=1),1,0)</f>
        <v>0</v>
      </c>
      <c r="N537" s="14">
        <f t="array" ref="N537">SUMPRODUCT(--(Volunteer=$D537),--(Volunteer&lt;&gt;""),--(Arsenic_ppb&lt;&gt;""))</f>
        <v>5</v>
      </c>
      <c r="O537" s="14">
        <f t="shared" si="17"/>
        <v>1</v>
      </c>
      <c r="P537" s="36">
        <f t="array" ref="P537">IF(N537=0,"",SUM(IF(Volunteer=$D537,Arsenic_ppb))/N537)</f>
        <v>2</v>
      </c>
      <c r="Q537" s="36">
        <f t="array" ref="Q537">IF(P537="","",MAX((--(Commune=$C537))*IF(Vol_mean="",0,Vol_mean)))</f>
        <v>2.7142857142857144</v>
      </c>
      <c r="R537" s="36">
        <f t="array" ref="R537">SUMPRODUCT(--(District=$B537),Commune_max,(--(Commune_tag)))/SUMPRODUCT((--(District=$B537)),Commune_tag)</f>
        <v>3.1417989417989411</v>
      </c>
    </row>
    <row r="538" spans="1:18" x14ac:dyDescent="0.55000000000000004">
      <c r="A538" s="43">
        <v>537</v>
      </c>
      <c r="B538" s="43" t="s">
        <v>194</v>
      </c>
      <c r="C538" s="43" t="s">
        <v>214</v>
      </c>
      <c r="D538" s="43" t="s">
        <v>698</v>
      </c>
      <c r="E538" s="43" t="s">
        <v>703</v>
      </c>
      <c r="F538" s="41">
        <v>2</v>
      </c>
      <c r="G538" s="2">
        <f>IF(AND(COUNTA($B538:$F538=5),COUNTIF(B$2:B538,B538)=1),1,0)</f>
        <v>0</v>
      </c>
      <c r="H538" s="2">
        <f>IF(AND(COUNTA($B538:$F538=5),COUNTIF(C$2:C538,C538)=1),1,0)</f>
        <v>0</v>
      </c>
      <c r="I538" s="2">
        <f>IF(AND(COUNTA($B538:$F538=5),COUNTIF(D$2:D538,D538)=1),1,0)</f>
        <v>0</v>
      </c>
      <c r="J538" s="2">
        <f>IF(AND(COUNTA($B538:$F538=5),COUNTIF(E$2:E538,E538)=1),1,0)</f>
        <v>1</v>
      </c>
      <c r="K538" s="2">
        <f>IF(AND(COUNTA($B538:$F538=5),COUNTIF(F$2:F538,F538)=1),1,0)</f>
        <v>0</v>
      </c>
      <c r="L538" s="45" t="str">
        <f t="shared" si="16"/>
        <v>V0074_2</v>
      </c>
      <c r="M538" s="2">
        <f>IF(AND(COUNTA($B538:$F538)=5,COUNTIF(L$2:L538,L538)=1),1,0)</f>
        <v>0</v>
      </c>
      <c r="N538" s="14">
        <f t="array" ref="N538">SUMPRODUCT(--(Volunteer=$D538),--(Volunteer&lt;&gt;""),--(Arsenic_ppb&lt;&gt;""))</f>
        <v>5</v>
      </c>
      <c r="O538" s="14">
        <f t="shared" si="17"/>
        <v>1</v>
      </c>
      <c r="P538" s="36">
        <f t="array" ref="P538">IF(N538=0,"",SUM(IF(Volunteer=$D538,Arsenic_ppb))/N538)</f>
        <v>2</v>
      </c>
      <c r="Q538" s="36">
        <f t="array" ref="Q538">IF(P538="","",MAX((--(Commune=$C538))*IF(Vol_mean="",0,Vol_mean)))</f>
        <v>2.7142857142857144</v>
      </c>
      <c r="R538" s="36">
        <f t="array" ref="R538">SUMPRODUCT(--(District=$B538),Commune_max,(--(Commune_tag)))/SUMPRODUCT((--(District=$B538)),Commune_tag)</f>
        <v>3.1417989417989411</v>
      </c>
    </row>
    <row r="539" spans="1:18" x14ac:dyDescent="0.55000000000000004">
      <c r="A539" s="43">
        <v>538</v>
      </c>
      <c r="B539" s="43" t="s">
        <v>194</v>
      </c>
      <c r="C539" s="43" t="s">
        <v>214</v>
      </c>
      <c r="D539" s="43" t="s">
        <v>704</v>
      </c>
      <c r="E539" s="43" t="s">
        <v>705</v>
      </c>
      <c r="F539" s="41">
        <v>2</v>
      </c>
      <c r="G539" s="2">
        <f>IF(AND(COUNTA($B539:$F539=5),COUNTIF(B$2:B539,B539)=1),1,0)</f>
        <v>0</v>
      </c>
      <c r="H539" s="2">
        <f>IF(AND(COUNTA($B539:$F539=5),COUNTIF(C$2:C539,C539)=1),1,0)</f>
        <v>0</v>
      </c>
      <c r="I539" s="2">
        <f>IF(AND(COUNTA($B539:$F539=5),COUNTIF(D$2:D539,D539)=1),1,0)</f>
        <v>1</v>
      </c>
      <c r="J539" s="2">
        <f>IF(AND(COUNTA($B539:$F539=5),COUNTIF(E$2:E539,E539)=1),1,0)</f>
        <v>1</v>
      </c>
      <c r="K539" s="2">
        <f>IF(AND(COUNTA($B539:$F539=5),COUNTIF(F$2:F539,F539)=1),1,0)</f>
        <v>0</v>
      </c>
      <c r="L539" s="45" t="str">
        <f t="shared" si="16"/>
        <v>V0075_2</v>
      </c>
      <c r="M539" s="2">
        <f>IF(AND(COUNTA($B539:$F539)=5,COUNTIF(L$2:L539,L539)=1),1,0)</f>
        <v>1</v>
      </c>
      <c r="N539" s="14">
        <f t="array" ref="N539">SUMPRODUCT(--(Volunteer=$D539),--(Volunteer&lt;&gt;""),--(Arsenic_ppb&lt;&gt;""))</f>
        <v>5</v>
      </c>
      <c r="O539" s="14">
        <f t="shared" si="17"/>
        <v>1</v>
      </c>
      <c r="P539" s="36">
        <f t="array" ref="P539">IF(N539=0,"",SUM(IF(Volunteer=$D539,Arsenic_ppb))/N539)</f>
        <v>2</v>
      </c>
      <c r="Q539" s="36">
        <f t="array" ref="Q539">IF(P539="","",MAX((--(Commune=$C539))*IF(Vol_mean="",0,Vol_mean)))</f>
        <v>2.7142857142857144</v>
      </c>
      <c r="R539" s="36">
        <f t="array" ref="R539">SUMPRODUCT(--(District=$B539),Commune_max,(--(Commune_tag)))/SUMPRODUCT((--(District=$B539)),Commune_tag)</f>
        <v>3.1417989417989411</v>
      </c>
    </row>
    <row r="540" spans="1:18" x14ac:dyDescent="0.55000000000000004">
      <c r="A540" s="43">
        <v>539</v>
      </c>
      <c r="B540" s="43" t="s">
        <v>194</v>
      </c>
      <c r="C540" s="43" t="s">
        <v>214</v>
      </c>
      <c r="D540" s="43" t="s">
        <v>704</v>
      </c>
      <c r="E540" s="43" t="s">
        <v>706</v>
      </c>
      <c r="F540" s="41">
        <v>2</v>
      </c>
      <c r="G540" s="2">
        <f>IF(AND(COUNTA($B540:$F540=5),COUNTIF(B$2:B540,B540)=1),1,0)</f>
        <v>0</v>
      </c>
      <c r="H540" s="2">
        <f>IF(AND(COUNTA($B540:$F540=5),COUNTIF(C$2:C540,C540)=1),1,0)</f>
        <v>0</v>
      </c>
      <c r="I540" s="2">
        <f>IF(AND(COUNTA($B540:$F540=5),COUNTIF(D$2:D540,D540)=1),1,0)</f>
        <v>0</v>
      </c>
      <c r="J540" s="2">
        <f>IF(AND(COUNTA($B540:$F540=5),COUNTIF(E$2:E540,E540)=1),1,0)</f>
        <v>1</v>
      </c>
      <c r="K540" s="2">
        <f>IF(AND(COUNTA($B540:$F540=5),COUNTIF(F$2:F540,F540)=1),1,0)</f>
        <v>0</v>
      </c>
      <c r="L540" s="45" t="str">
        <f t="shared" si="16"/>
        <v>V0075_2</v>
      </c>
      <c r="M540" s="2">
        <f>IF(AND(COUNTA($B540:$F540)=5,COUNTIF(L$2:L540,L540)=1),1,0)</f>
        <v>0</v>
      </c>
      <c r="N540" s="14">
        <f t="array" ref="N540">SUMPRODUCT(--(Volunteer=$D540),--(Volunteer&lt;&gt;""),--(Arsenic_ppb&lt;&gt;""))</f>
        <v>5</v>
      </c>
      <c r="O540" s="14">
        <f t="shared" si="17"/>
        <v>1</v>
      </c>
      <c r="P540" s="36">
        <f t="array" ref="P540">IF(N540=0,"",SUM(IF(Volunteer=$D540,Arsenic_ppb))/N540)</f>
        <v>2</v>
      </c>
      <c r="Q540" s="36">
        <f t="array" ref="Q540">IF(P540="","",MAX((--(Commune=$C540))*IF(Vol_mean="",0,Vol_mean)))</f>
        <v>2.7142857142857144</v>
      </c>
      <c r="R540" s="36">
        <f t="array" ref="R540">SUMPRODUCT(--(District=$B540),Commune_max,(--(Commune_tag)))/SUMPRODUCT((--(District=$B540)),Commune_tag)</f>
        <v>3.1417989417989411</v>
      </c>
    </row>
    <row r="541" spans="1:18" x14ac:dyDescent="0.55000000000000004">
      <c r="A541" s="43">
        <v>540</v>
      </c>
      <c r="B541" s="43" t="s">
        <v>194</v>
      </c>
      <c r="C541" s="43" t="s">
        <v>214</v>
      </c>
      <c r="D541" s="43" t="s">
        <v>704</v>
      </c>
      <c r="E541" s="43" t="s">
        <v>707</v>
      </c>
      <c r="F541" s="41">
        <v>2</v>
      </c>
      <c r="G541" s="2">
        <f>IF(AND(COUNTA($B541:$F541=5),COUNTIF(B$2:B541,B541)=1),1,0)</f>
        <v>0</v>
      </c>
      <c r="H541" s="2">
        <f>IF(AND(COUNTA($B541:$F541=5),COUNTIF(C$2:C541,C541)=1),1,0)</f>
        <v>0</v>
      </c>
      <c r="I541" s="2">
        <f>IF(AND(COUNTA($B541:$F541=5),COUNTIF(D$2:D541,D541)=1),1,0)</f>
        <v>0</v>
      </c>
      <c r="J541" s="2">
        <f>IF(AND(COUNTA($B541:$F541=5),COUNTIF(E$2:E541,E541)=1),1,0)</f>
        <v>1</v>
      </c>
      <c r="K541" s="2">
        <f>IF(AND(COUNTA($B541:$F541=5),COUNTIF(F$2:F541,F541)=1),1,0)</f>
        <v>0</v>
      </c>
      <c r="L541" s="45" t="str">
        <f t="shared" si="16"/>
        <v>V0075_2</v>
      </c>
      <c r="M541" s="2">
        <f>IF(AND(COUNTA($B541:$F541)=5,COUNTIF(L$2:L541,L541)=1),1,0)</f>
        <v>0</v>
      </c>
      <c r="N541" s="14">
        <f t="array" ref="N541">SUMPRODUCT(--(Volunteer=$D541),--(Volunteer&lt;&gt;""),--(Arsenic_ppb&lt;&gt;""))</f>
        <v>5</v>
      </c>
      <c r="O541" s="14">
        <f t="shared" si="17"/>
        <v>1</v>
      </c>
      <c r="P541" s="36">
        <f t="array" ref="P541">IF(N541=0,"",SUM(IF(Volunteer=$D541,Arsenic_ppb))/N541)</f>
        <v>2</v>
      </c>
      <c r="Q541" s="36">
        <f t="array" ref="Q541">IF(P541="","",MAX((--(Commune=$C541))*IF(Vol_mean="",0,Vol_mean)))</f>
        <v>2.7142857142857144</v>
      </c>
      <c r="R541" s="36">
        <f t="array" ref="R541">SUMPRODUCT(--(District=$B541),Commune_max,(--(Commune_tag)))/SUMPRODUCT((--(District=$B541)),Commune_tag)</f>
        <v>3.1417989417989411</v>
      </c>
    </row>
    <row r="542" spans="1:18" x14ac:dyDescent="0.55000000000000004">
      <c r="A542" s="43">
        <v>541</v>
      </c>
      <c r="B542" s="43" t="s">
        <v>194</v>
      </c>
      <c r="C542" s="43" t="s">
        <v>214</v>
      </c>
      <c r="D542" s="43" t="s">
        <v>704</v>
      </c>
      <c r="E542" s="43" t="s">
        <v>708</v>
      </c>
      <c r="F542" s="41">
        <v>2</v>
      </c>
      <c r="G542" s="2">
        <f>IF(AND(COUNTA($B542:$F542=5),COUNTIF(B$2:B542,B542)=1),1,0)</f>
        <v>0</v>
      </c>
      <c r="H542" s="2">
        <f>IF(AND(COUNTA($B542:$F542=5),COUNTIF(C$2:C542,C542)=1),1,0)</f>
        <v>0</v>
      </c>
      <c r="I542" s="2">
        <f>IF(AND(COUNTA($B542:$F542=5),COUNTIF(D$2:D542,D542)=1),1,0)</f>
        <v>0</v>
      </c>
      <c r="J542" s="2">
        <f>IF(AND(COUNTA($B542:$F542=5),COUNTIF(E$2:E542,E542)=1),1,0)</f>
        <v>1</v>
      </c>
      <c r="K542" s="2">
        <f>IF(AND(COUNTA($B542:$F542=5),COUNTIF(F$2:F542,F542)=1),1,0)</f>
        <v>0</v>
      </c>
      <c r="L542" s="45" t="str">
        <f t="shared" si="16"/>
        <v>V0075_2</v>
      </c>
      <c r="M542" s="2">
        <f>IF(AND(COUNTA($B542:$F542)=5,COUNTIF(L$2:L542,L542)=1),1,0)</f>
        <v>0</v>
      </c>
      <c r="N542" s="14">
        <f t="array" ref="N542">SUMPRODUCT(--(Volunteer=$D542),--(Volunteer&lt;&gt;""),--(Arsenic_ppb&lt;&gt;""))</f>
        <v>5</v>
      </c>
      <c r="O542" s="14">
        <f t="shared" si="17"/>
        <v>1</v>
      </c>
      <c r="P542" s="36">
        <f t="array" ref="P542">IF(N542=0,"",SUM(IF(Volunteer=$D542,Arsenic_ppb))/N542)</f>
        <v>2</v>
      </c>
      <c r="Q542" s="36">
        <f t="array" ref="Q542">IF(P542="","",MAX((--(Commune=$C542))*IF(Vol_mean="",0,Vol_mean)))</f>
        <v>2.7142857142857144</v>
      </c>
      <c r="R542" s="36">
        <f t="array" ref="R542">SUMPRODUCT(--(District=$B542),Commune_max,(--(Commune_tag)))/SUMPRODUCT((--(District=$B542)),Commune_tag)</f>
        <v>3.1417989417989411</v>
      </c>
    </row>
    <row r="543" spans="1:18" x14ac:dyDescent="0.55000000000000004">
      <c r="A543" s="43">
        <v>542</v>
      </c>
      <c r="B543" s="43" t="s">
        <v>194</v>
      </c>
      <c r="C543" s="43" t="s">
        <v>214</v>
      </c>
      <c r="D543" s="43" t="s">
        <v>704</v>
      </c>
      <c r="E543" s="43" t="s">
        <v>709</v>
      </c>
      <c r="F543" s="41">
        <v>2</v>
      </c>
      <c r="G543" s="2">
        <f>IF(AND(COUNTA($B543:$F543=5),COUNTIF(B$2:B543,B543)=1),1,0)</f>
        <v>0</v>
      </c>
      <c r="H543" s="2">
        <f>IF(AND(COUNTA($B543:$F543=5),COUNTIF(C$2:C543,C543)=1),1,0)</f>
        <v>0</v>
      </c>
      <c r="I543" s="2">
        <f>IF(AND(COUNTA($B543:$F543=5),COUNTIF(D$2:D543,D543)=1),1,0)</f>
        <v>0</v>
      </c>
      <c r="J543" s="2">
        <f>IF(AND(COUNTA($B543:$F543=5),COUNTIF(E$2:E543,E543)=1),1,0)</f>
        <v>1</v>
      </c>
      <c r="K543" s="2">
        <f>IF(AND(COUNTA($B543:$F543=5),COUNTIF(F$2:F543,F543)=1),1,0)</f>
        <v>0</v>
      </c>
      <c r="L543" s="45" t="str">
        <f t="shared" si="16"/>
        <v>V0075_2</v>
      </c>
      <c r="M543" s="2">
        <f>IF(AND(COUNTA($B543:$F543)=5,COUNTIF(L$2:L543,L543)=1),1,0)</f>
        <v>0</v>
      </c>
      <c r="N543" s="14">
        <f t="array" ref="N543">SUMPRODUCT(--(Volunteer=$D543),--(Volunteer&lt;&gt;""),--(Arsenic_ppb&lt;&gt;""))</f>
        <v>5</v>
      </c>
      <c r="O543" s="14">
        <f t="shared" si="17"/>
        <v>1</v>
      </c>
      <c r="P543" s="36">
        <f t="array" ref="P543">IF(N543=0,"",SUM(IF(Volunteer=$D543,Arsenic_ppb))/N543)</f>
        <v>2</v>
      </c>
      <c r="Q543" s="36">
        <f t="array" ref="Q543">IF(P543="","",MAX((--(Commune=$C543))*IF(Vol_mean="",0,Vol_mean)))</f>
        <v>2.7142857142857144</v>
      </c>
      <c r="R543" s="36">
        <f t="array" ref="R543">SUMPRODUCT(--(District=$B543),Commune_max,(--(Commune_tag)))/SUMPRODUCT((--(District=$B543)),Commune_tag)</f>
        <v>3.1417989417989411</v>
      </c>
    </row>
  </sheetData>
  <autoFilter ref="A1:Q543"/>
  <conditionalFormatting sqref="G2:M543">
    <cfRule type="colorScale" priority="12">
      <colorScale>
        <cfvo type="min"/>
        <cfvo type="max"/>
        <color theme="7" tint="0.79998168889431442"/>
        <color theme="7" tint="0.39997558519241921"/>
      </colorScale>
    </cfRule>
  </conditionalFormatting>
  <conditionalFormatting sqref="F1:F1048576">
    <cfRule type="colorScale" priority="9">
      <colorScale>
        <cfvo type="min"/>
        <cfvo type="percentile" val="50"/>
        <cfvo type="max"/>
        <color rgb="FF63BE7B"/>
        <color rgb="FFFFEB84"/>
        <color rgb="FFF8696B"/>
      </colorScale>
    </cfRule>
  </conditionalFormatting>
  <conditionalFormatting sqref="N2:N543">
    <cfRule type="colorScale" priority="8">
      <colorScale>
        <cfvo type="min"/>
        <cfvo type="max"/>
        <color theme="0"/>
        <color theme="5" tint="0.39997558519241921"/>
      </colorScale>
    </cfRule>
  </conditionalFormatting>
  <conditionalFormatting sqref="O2:O543">
    <cfRule type="colorScale" priority="2">
      <colorScale>
        <cfvo type="min"/>
        <cfvo type="max"/>
        <color theme="0"/>
        <color theme="5" tint="0.39997558519241921"/>
      </colorScale>
    </cfRule>
  </conditionalFormatting>
  <conditionalFormatting sqref="P2:R543">
    <cfRule type="colorScale" priority="1">
      <colorScale>
        <cfvo type="min"/>
        <cfvo type="max"/>
        <color theme="0"/>
        <color theme="5" tint="0.39997558519241921"/>
      </colorScale>
    </cfRule>
  </conditionalFormatting>
  <pageMargins left="0.7" right="0.7" top="0.75" bottom="0.75" header="0.3" footer="0.3"/>
  <pageSetup orientation="portrait" horizontalDpi="0" verticalDpi="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H26"/>
  <sheetViews>
    <sheetView topLeftCell="A9" zoomScaleNormal="100" workbookViewId="0">
      <selection activeCell="F25" sqref="F25"/>
    </sheetView>
  </sheetViews>
  <sheetFormatPr defaultRowHeight="14.4" x14ac:dyDescent="0.55000000000000004"/>
  <cols>
    <col min="1" max="1" width="14.05078125" customWidth="1"/>
    <col min="2" max="2" width="11.26171875" customWidth="1"/>
    <col min="3" max="4" width="13.578125" customWidth="1"/>
    <col min="5" max="5" width="17" customWidth="1"/>
    <col min="6" max="6" width="15.3125" customWidth="1"/>
    <col min="7" max="8" width="15.20703125" customWidth="1"/>
  </cols>
  <sheetData>
    <row r="1" spans="1:8" ht="48.6" customHeight="1" x14ac:dyDescent="0.55000000000000004">
      <c r="A1" s="94" t="s">
        <v>741</v>
      </c>
      <c r="B1" s="94"/>
      <c r="C1" s="94"/>
      <c r="D1" s="94"/>
      <c r="E1" s="95" t="s">
        <v>743</v>
      </c>
      <c r="F1" s="95"/>
      <c r="G1" s="95"/>
      <c r="H1" s="95"/>
    </row>
    <row r="2" spans="1:8" ht="26.7" customHeight="1" x14ac:dyDescent="0.55000000000000004">
      <c r="A2" s="9" t="s">
        <v>742</v>
      </c>
      <c r="E2" s="9" t="s">
        <v>749</v>
      </c>
    </row>
    <row r="3" spans="1:8" s="9" customFormat="1" ht="24.6" customHeight="1" x14ac:dyDescent="0.55000000000000004">
      <c r="A3" s="62"/>
      <c r="B3" s="62"/>
      <c r="C3" s="62"/>
      <c r="D3" s="62"/>
      <c r="E3" s="92" t="s">
        <v>731</v>
      </c>
      <c r="F3" s="92" t="s">
        <v>732</v>
      </c>
      <c r="G3" s="92" t="s">
        <v>733</v>
      </c>
      <c r="H3" s="92"/>
    </row>
    <row r="4" spans="1:8" s="9" customFormat="1" ht="24.6" customHeight="1" thickBot="1" x14ac:dyDescent="0.6">
      <c r="A4" s="62"/>
      <c r="B4" s="62"/>
      <c r="C4" s="62" t="s">
        <v>728</v>
      </c>
      <c r="D4" s="62"/>
      <c r="E4" s="92"/>
      <c r="F4" s="92"/>
      <c r="G4" s="93" t="s">
        <v>734</v>
      </c>
      <c r="H4" s="93"/>
    </row>
    <row r="5" spans="1:8" s="9" customFormat="1" ht="90" customHeight="1" x14ac:dyDescent="0.55000000000000004">
      <c r="A5" s="62" t="s">
        <v>710</v>
      </c>
      <c r="B5" s="62" t="s">
        <v>712</v>
      </c>
      <c r="C5" s="63" t="s">
        <v>729</v>
      </c>
      <c r="D5" s="62" t="s">
        <v>730</v>
      </c>
      <c r="E5" s="49" t="s">
        <v>745</v>
      </c>
      <c r="F5" s="49" t="s">
        <v>747</v>
      </c>
      <c r="G5" s="54" t="s">
        <v>748</v>
      </c>
      <c r="H5" s="54" t="s">
        <v>746</v>
      </c>
    </row>
    <row r="6" spans="1:8" x14ac:dyDescent="0.55000000000000004">
      <c r="A6" s="41" t="s">
        <v>26</v>
      </c>
      <c r="B6" s="41" t="s">
        <v>30</v>
      </c>
      <c r="C6" s="61">
        <v>5</v>
      </c>
      <c r="D6" s="61">
        <v>37</v>
      </c>
      <c r="E6" s="55">
        <f t="array" ref="E6">IF(AND(B6&lt;&gt;"",D6&gt;0),   SUMPRODUCT((--(Commune=B6)),Commune_tag,Commune_max),"")</f>
        <v>0</v>
      </c>
      <c r="F6" s="66" t="str">
        <f t="array" ref="F6">IF(AND(LEN(A3)=4,D6&gt;0),   SUMPRODUCT((--(District=A3)),Commune_tag,Commune_max) / SUMPRODUCT((--(District=A3)),Commune_tag),"")</f>
        <v/>
      </c>
      <c r="G6" s="56"/>
      <c r="H6" s="56"/>
    </row>
    <row r="7" spans="1:8" x14ac:dyDescent="0.55000000000000004">
      <c r="A7" s="41"/>
      <c r="B7" s="41" t="s">
        <v>36</v>
      </c>
      <c r="C7" s="61">
        <v>5</v>
      </c>
      <c r="D7" s="61">
        <v>38</v>
      </c>
      <c r="E7" s="55">
        <f t="array" ref="E7">IF(AND(B7&lt;&gt;"",D7&gt;0),   SUMPRODUCT((--(Commune=B7)),Commune_tag,Commune_max),"")</f>
        <v>5.833333333333333</v>
      </c>
      <c r="F7" s="66" t="str">
        <f t="array" ref="F7">IF(AND(LEN(A4)=4,D7&gt;0),   SUMPRODUCT((--(District=A4)),Commune_tag,Commune_max) / SUMPRODUCT((--(District=A4)),Commune_tag),"")</f>
        <v/>
      </c>
      <c r="G7" s="56"/>
      <c r="H7" s="56"/>
    </row>
    <row r="8" spans="1:8" x14ac:dyDescent="0.55000000000000004">
      <c r="A8" s="41"/>
      <c r="B8" s="41" t="s">
        <v>100</v>
      </c>
      <c r="C8" s="61">
        <v>0</v>
      </c>
      <c r="D8" s="61">
        <v>0</v>
      </c>
      <c r="E8" s="55" t="str">
        <f t="array" ref="E8">IF(AND(B8&lt;&gt;"",D8&gt;0),   SUMPRODUCT((--(Commune=B8)),Commune_tag,Commune_max),"")</f>
        <v/>
      </c>
      <c r="F8" s="66" t="str">
        <f t="array" ref="F8">IF(AND(LEN(A5)=4,D8&gt;0),   SUMPRODUCT((--(District=A5)),Commune_tag,Commune_max) / SUMPRODUCT((--(District=A5)),Commune_tag),"")</f>
        <v/>
      </c>
      <c r="G8" s="56"/>
      <c r="H8" s="56"/>
    </row>
    <row r="9" spans="1:8" x14ac:dyDescent="0.55000000000000004">
      <c r="A9" s="59" t="s">
        <v>735</v>
      </c>
      <c r="B9" s="59"/>
      <c r="C9" s="64">
        <v>10</v>
      </c>
      <c r="D9" s="64">
        <v>75</v>
      </c>
      <c r="E9" s="57" t="str">
        <f t="array" ref="E9">IF(AND(B9&lt;&gt;"",D9&gt;0),   SUMPRODUCT((--(Commune=B9)),Commune_tag,Commune_max),"")</f>
        <v/>
      </c>
      <c r="F9" s="67">
        <f t="array" ref="F9">IF(AND(LEN(A6)=4,D9&gt;0),   SUMPRODUCT((--(District=A6)),Commune_tag,Commune_max) / SUMPRODUCT((--(District=A6)),Commune_tag),"")</f>
        <v>1.9444444444444444</v>
      </c>
      <c r="G9" s="60"/>
      <c r="H9" s="60"/>
    </row>
    <row r="10" spans="1:8" x14ac:dyDescent="0.55000000000000004">
      <c r="A10" s="41" t="s">
        <v>29</v>
      </c>
      <c r="B10" s="41" t="s">
        <v>110</v>
      </c>
      <c r="C10" s="61">
        <v>5</v>
      </c>
      <c r="D10" s="61">
        <v>35</v>
      </c>
      <c r="E10" s="55">
        <f t="array" ref="E10">IF(AND(B10&lt;&gt;"",D10&gt;0),   SUMPRODUCT((--(Commune=B10)),Commune_tag,Commune_max),"")</f>
        <v>50.857142857142854</v>
      </c>
      <c r="F10" s="66" t="str">
        <f t="array" ref="F10">IF(AND(LEN(A7)=4,D10&gt;0),   SUMPRODUCT((--(District=A7)),Commune_tag,Commune_max) / SUMPRODUCT((--(District=A7)),Commune_tag),"")</f>
        <v/>
      </c>
      <c r="G10" s="56"/>
      <c r="H10" s="56"/>
    </row>
    <row r="11" spans="1:8" x14ac:dyDescent="0.55000000000000004">
      <c r="A11" s="41"/>
      <c r="B11" s="41" t="s">
        <v>37</v>
      </c>
      <c r="C11" s="61">
        <v>4</v>
      </c>
      <c r="D11" s="61">
        <v>34</v>
      </c>
      <c r="E11" s="55">
        <f t="array" ref="E11">IF(AND(B11&lt;&gt;"",D11&gt;0),   SUMPRODUCT((--(Commune=B11)),Commune_tag,Commune_max),"")</f>
        <v>57.333333333333336</v>
      </c>
      <c r="F11" s="66" t="str">
        <f t="array" ref="F11">IF(AND(LEN(A8)=4,D11&gt;0),   SUMPRODUCT((--(District=A8)),Commune_tag,Commune_max) / SUMPRODUCT((--(District=A8)),Commune_tag),"")</f>
        <v/>
      </c>
      <c r="G11" s="56"/>
      <c r="H11" s="56"/>
    </row>
    <row r="12" spans="1:8" x14ac:dyDescent="0.55000000000000004">
      <c r="A12" s="41"/>
      <c r="B12" s="41" t="s">
        <v>34</v>
      </c>
      <c r="C12" s="61">
        <v>5</v>
      </c>
      <c r="D12" s="61">
        <v>38</v>
      </c>
      <c r="E12" s="55">
        <f t="array" ref="E12">IF(AND(B12&lt;&gt;"",D12&gt;0),   SUMPRODUCT((--(Commune=B12)),Commune_tag,Commune_max),"")</f>
        <v>28.1</v>
      </c>
      <c r="F12" s="66" t="str">
        <f t="array" ref="F12">IF(AND(LEN(A9)=4,D12&gt;0),   SUMPRODUCT((--(District=A9)),Commune_tag,Commune_max) / SUMPRODUCT((--(District=A9)),Commune_tag),"")</f>
        <v/>
      </c>
      <c r="G12" s="56"/>
      <c r="H12" s="56"/>
    </row>
    <row r="13" spans="1:8" x14ac:dyDescent="0.55000000000000004">
      <c r="A13" s="59" t="s">
        <v>736</v>
      </c>
      <c r="B13" s="59"/>
      <c r="C13" s="64">
        <v>14</v>
      </c>
      <c r="D13" s="64">
        <v>107</v>
      </c>
      <c r="E13" s="57" t="str">
        <f t="array" ref="E13">IF(AND(B13&lt;&gt;"",D13&gt;0),   SUMPRODUCT((--(Commune=B13)),Commune_tag,Commune_max),"")</f>
        <v/>
      </c>
      <c r="F13" s="67">
        <f t="array" ref="F13">IF(AND(LEN(A10)=4,D13&gt;0),   SUMPRODUCT((--(District=A10)),Commune_tag,Commune_max) / SUMPRODUCT((--(District=A10)),Commune_tag),"")</f>
        <v>45.43015873015873</v>
      </c>
      <c r="G13" s="60"/>
      <c r="H13" s="60"/>
    </row>
    <row r="14" spans="1:8" x14ac:dyDescent="0.55000000000000004">
      <c r="A14" s="41" t="s">
        <v>28</v>
      </c>
      <c r="B14" s="41" t="s">
        <v>35</v>
      </c>
      <c r="C14" s="61">
        <v>5</v>
      </c>
      <c r="D14" s="61">
        <v>36</v>
      </c>
      <c r="E14" s="55">
        <f t="array" ref="E14">IF(AND(B14&lt;&gt;"",D14&gt;0),   SUMPRODUCT((--(Commune=B14)),Commune_tag,Commune_max),"")</f>
        <v>52.571428571428569</v>
      </c>
      <c r="F14" s="66" t="str">
        <f t="array" ref="F14">IF(AND(LEN(A11)=4,D14&gt;0),   SUMPRODUCT((--(District=A11)),Commune_tag,Commune_max) / SUMPRODUCT((--(District=A11)),Commune_tag),"")</f>
        <v/>
      </c>
      <c r="G14" s="56"/>
      <c r="H14" s="56"/>
    </row>
    <row r="15" spans="1:8" x14ac:dyDescent="0.55000000000000004">
      <c r="A15" s="41"/>
      <c r="B15" s="41" t="s">
        <v>147</v>
      </c>
      <c r="C15" s="61">
        <v>5</v>
      </c>
      <c r="D15" s="61">
        <v>27</v>
      </c>
      <c r="E15" s="55">
        <f t="array" ref="E15">IF(AND(B15&lt;&gt;"",D15&gt;0),   SUMPRODUCT((--(Commune=B15)),Commune_tag,Commune_max),"")</f>
        <v>20.399999999999999</v>
      </c>
      <c r="F15" s="66" t="str">
        <f t="array" ref="F15">IF(AND(LEN(A12)=4,D15&gt;0),   SUMPRODUCT((--(District=A12)),Commune_tag,Commune_max) / SUMPRODUCT((--(District=A12)),Commune_tag),"")</f>
        <v/>
      </c>
      <c r="G15" s="56"/>
      <c r="H15" s="56"/>
    </row>
    <row r="16" spans="1:8" x14ac:dyDescent="0.55000000000000004">
      <c r="A16" s="41"/>
      <c r="B16" s="41" t="s">
        <v>32</v>
      </c>
      <c r="C16" s="61">
        <v>5</v>
      </c>
      <c r="D16" s="61">
        <v>40</v>
      </c>
      <c r="E16" s="55">
        <f t="array" ref="E16">IF(AND(B16&lt;&gt;"",D16&gt;0),   SUMPRODUCT((--(Commune=B16)),Commune_tag,Commune_max),"")</f>
        <v>8.5</v>
      </c>
      <c r="F16" s="66" t="str">
        <f t="array" ref="F16">IF(AND(LEN(A13)=4,D16&gt;0),   SUMPRODUCT((--(District=A13)),Commune_tag,Commune_max) / SUMPRODUCT((--(District=A13)),Commune_tag),"")</f>
        <v/>
      </c>
      <c r="G16" s="56"/>
      <c r="H16" s="56"/>
    </row>
    <row r="17" spans="1:8" x14ac:dyDescent="0.55000000000000004">
      <c r="A17" s="59" t="s">
        <v>737</v>
      </c>
      <c r="B17" s="59"/>
      <c r="C17" s="64">
        <v>15</v>
      </c>
      <c r="D17" s="64">
        <v>103</v>
      </c>
      <c r="E17" s="57" t="str">
        <f t="array" ref="E17">IF(AND(B17&lt;&gt;"",D17&gt;0),   SUMPRODUCT((--(Commune=B17)),Commune_tag,Commune_max),"")</f>
        <v/>
      </c>
      <c r="F17" s="67">
        <f t="array" ref="F17">IF(AND(LEN(A14)=4,D17&gt;0),   SUMPRODUCT((--(District=A14)),Commune_tag,Commune_max) / SUMPRODUCT((--(District=A14)),Commune_tag),"")</f>
        <v>27.157142857142855</v>
      </c>
      <c r="G17" s="60"/>
      <c r="H17" s="60"/>
    </row>
    <row r="18" spans="1:8" x14ac:dyDescent="0.55000000000000004">
      <c r="A18" s="41" t="s">
        <v>27</v>
      </c>
      <c r="B18" s="41" t="s">
        <v>33</v>
      </c>
      <c r="C18" s="61">
        <v>5</v>
      </c>
      <c r="D18" s="61">
        <v>34</v>
      </c>
      <c r="E18" s="55">
        <f t="array" ref="E18">IF(AND(B18&lt;&gt;"",D18&gt;0),   SUMPRODUCT((--(Commune=B18)),Commune_tag,Commune_max),"")</f>
        <v>2</v>
      </c>
      <c r="F18" s="66" t="str">
        <f t="array" ref="F18">IF(AND(LEN(A15)=4,D18&gt;0),   SUMPRODUCT((--(District=A15)),Commune_tag,Commune_max) / SUMPRODUCT((--(District=A15)),Commune_tag),"")</f>
        <v/>
      </c>
      <c r="G18" s="56"/>
      <c r="H18" s="56"/>
    </row>
    <row r="19" spans="1:8" x14ac:dyDescent="0.55000000000000004">
      <c r="A19" s="41"/>
      <c r="B19" s="41" t="s">
        <v>31</v>
      </c>
      <c r="C19" s="61">
        <v>5</v>
      </c>
      <c r="D19" s="61">
        <v>44</v>
      </c>
      <c r="E19" s="55">
        <f t="array" ref="E19">IF(AND(B19&lt;&gt;"",D19&gt;0),   SUMPRODUCT((--(Commune=B19)),Commune_tag,Commune_max),"")</f>
        <v>1.8</v>
      </c>
      <c r="F19" s="66" t="str">
        <f t="array" ref="F19">IF(AND(LEN(A16)=4,D19&gt;0),   SUMPRODUCT((--(District=A16)),Commune_tag,Commune_max) / SUMPRODUCT((--(District=A16)),Commune_tag),"")</f>
        <v/>
      </c>
      <c r="G19" s="56"/>
      <c r="H19" s="56"/>
    </row>
    <row r="20" spans="1:8" x14ac:dyDescent="0.55000000000000004">
      <c r="A20" s="41"/>
      <c r="B20" s="41" t="s">
        <v>183</v>
      </c>
      <c r="C20" s="61">
        <v>5</v>
      </c>
      <c r="D20" s="61">
        <v>36</v>
      </c>
      <c r="E20" s="55">
        <f t="array" ref="E20">IF(AND(B20&lt;&gt;"",D20&gt;0),   SUMPRODUCT((--(Commune=B20)),Commune_tag,Commune_max),"")</f>
        <v>1</v>
      </c>
      <c r="F20" s="66" t="str">
        <f t="array" ref="F20">IF(AND(LEN(A17)=4,D20&gt;0),   SUMPRODUCT((--(District=A17)),Commune_tag,Commune_max) / SUMPRODUCT((--(District=A17)),Commune_tag),"")</f>
        <v/>
      </c>
      <c r="G20" s="56"/>
      <c r="H20" s="56"/>
    </row>
    <row r="21" spans="1:8" x14ac:dyDescent="0.55000000000000004">
      <c r="A21" s="59" t="s">
        <v>738</v>
      </c>
      <c r="B21" s="59"/>
      <c r="C21" s="64">
        <v>15</v>
      </c>
      <c r="D21" s="64">
        <v>114</v>
      </c>
      <c r="E21" s="57" t="str">
        <f t="array" ref="E21">IF(AND(B21&lt;&gt;"",D21&gt;0),   SUMPRODUCT((--(Commune=B21)),Commune_tag,Commune_max),"")</f>
        <v/>
      </c>
      <c r="F21" s="67">
        <f t="array" ref="F21">IF(AND(LEN(A18)=4,D21&gt;0),   SUMPRODUCT((--(District=A18)),Commune_tag,Commune_max) / SUMPRODUCT((--(District=A18)),Commune_tag),"")</f>
        <v>1.5999999999999999</v>
      </c>
      <c r="G21" s="60"/>
      <c r="H21" s="60"/>
    </row>
    <row r="22" spans="1:8" x14ac:dyDescent="0.55000000000000004">
      <c r="A22" s="41" t="s">
        <v>194</v>
      </c>
      <c r="B22" s="41" t="s">
        <v>195</v>
      </c>
      <c r="C22" s="61">
        <v>5</v>
      </c>
      <c r="D22" s="61">
        <v>39</v>
      </c>
      <c r="E22" s="55">
        <f t="array" ref="E22">IF(AND(B22&lt;&gt;"",D22&gt;0),   SUMPRODUCT((--(Commune=B22)),Commune_tag,Commune_max),"")</f>
        <v>5.1111111111111107</v>
      </c>
      <c r="F22" s="66" t="str">
        <f t="array" ref="F22">IF(AND(LEN(A19)=4,D22&gt;0),   SUMPRODUCT((--(District=A19)),Commune_tag,Commune_max) / SUMPRODUCT((--(District=A19)),Commune_tag),"")</f>
        <v/>
      </c>
      <c r="G22" s="56"/>
      <c r="H22" s="56"/>
    </row>
    <row r="23" spans="1:8" x14ac:dyDescent="0.55000000000000004">
      <c r="A23" s="41"/>
      <c r="B23" s="41" t="s">
        <v>207</v>
      </c>
      <c r="C23" s="61">
        <v>5</v>
      </c>
      <c r="D23" s="61">
        <v>31</v>
      </c>
      <c r="E23" s="55">
        <f t="array" ref="E23">IF(AND(B23&lt;&gt;"",D23&gt;0),   SUMPRODUCT((--(Commune=B23)),Commune_tag,Commune_max),"")</f>
        <v>1.6</v>
      </c>
      <c r="F23" s="66" t="str">
        <f t="array" ref="F23">IF(AND(LEN(A20)=4,D23&gt;0),   SUMPRODUCT((--(District=A20)),Commune_tag,Commune_max) / SUMPRODUCT((--(District=A20)),Commune_tag),"")</f>
        <v/>
      </c>
      <c r="G23" s="56"/>
      <c r="H23" s="56"/>
    </row>
    <row r="24" spans="1:8" x14ac:dyDescent="0.55000000000000004">
      <c r="A24" s="41"/>
      <c r="B24" s="41" t="s">
        <v>214</v>
      </c>
      <c r="C24" s="61">
        <v>5</v>
      </c>
      <c r="D24" s="61">
        <v>31</v>
      </c>
      <c r="E24" s="55">
        <f t="array" ref="E24">IF(AND(B24&lt;&gt;"",D24&gt;0),   SUMPRODUCT((--(Commune=B24)),Commune_tag,Commune_max),"")</f>
        <v>2.7142857142857144</v>
      </c>
      <c r="F24" s="66" t="str">
        <f t="array" ref="F24">IF(AND(LEN(A21)=4,D24&gt;0),   SUMPRODUCT((--(District=A21)),Commune_tag,Commune_max) / SUMPRODUCT((--(District=A21)),Commune_tag),"")</f>
        <v/>
      </c>
      <c r="G24" s="56"/>
      <c r="H24" s="56"/>
    </row>
    <row r="25" spans="1:8" x14ac:dyDescent="0.55000000000000004">
      <c r="A25" s="59" t="s">
        <v>739</v>
      </c>
      <c r="B25" s="59"/>
      <c r="C25" s="64">
        <v>15</v>
      </c>
      <c r="D25" s="64">
        <v>101</v>
      </c>
      <c r="E25" s="57" t="str">
        <f t="array" ref="E25">IF(AND(B25&lt;&gt;"",D25&gt;0),   SUMPRODUCT((--(Commune=B25)),Commune_tag,Commune_max),"")</f>
        <v/>
      </c>
      <c r="F25" s="67">
        <f t="array" ref="F25">IF(AND(LEN(A22)=4,D25&gt;0),   SUMPRODUCT((--(District=A22)),Commune_tag,Commune_max) / SUMPRODUCT((--(District=A22)),Commune_tag),"")</f>
        <v>3.1417989417989411</v>
      </c>
      <c r="G25" s="60"/>
      <c r="H25" s="60"/>
    </row>
    <row r="26" spans="1:8" x14ac:dyDescent="0.55000000000000004">
      <c r="A26" t="s">
        <v>740</v>
      </c>
      <c r="C26" s="53">
        <v>69</v>
      </c>
      <c r="D26" s="53">
        <v>500</v>
      </c>
      <c r="E26" s="58" t="str">
        <f t="array" ref="E26">IF(AND(B26&lt;&gt;"",D26&gt;0),   SUMPRODUCT((--(Commune=B26)),Commune_tag,Commune_max),"")</f>
        <v/>
      </c>
      <c r="F26" s="65" t="str">
        <f t="array" ref="F26">IF(AND(LEN(A23)=4,D26&gt;0),   SUMPRODUCT((--(District=A23)),Commune_tag,Commune_max) / SUMPRODUCT((--(District=A23)),Commune_tag),"")</f>
        <v/>
      </c>
      <c r="G26" s="65">
        <f>AVERAGE(F6:F25)</f>
        <v>15.854708994708991</v>
      </c>
      <c r="H26" s="65">
        <f t="array" ref="H26">SUMPRODUCT(District_mean*Commune_tag*(--(Commune_max&lt;&gt;"")))/SUMPRODUCT(Commune_tag*(--(Commune_max&lt;&gt;"")))</f>
        <v>16.848299319727889</v>
      </c>
    </row>
  </sheetData>
  <mergeCells count="6">
    <mergeCell ref="G3:H3"/>
    <mergeCell ref="G4:H4"/>
    <mergeCell ref="E3:E4"/>
    <mergeCell ref="F3:F4"/>
    <mergeCell ref="A1:D1"/>
    <mergeCell ref="E1:H1"/>
  </mergeCells>
  <conditionalFormatting sqref="E6:H2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horizontalDpi="0" verticalDpi="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C116"/>
  <sheetViews>
    <sheetView workbookViewId="0"/>
  </sheetViews>
  <sheetFormatPr defaultRowHeight="14.4" x14ac:dyDescent="0.55000000000000004"/>
  <cols>
    <col min="2" max="2" width="3.1015625" customWidth="1"/>
  </cols>
  <sheetData>
    <row r="1" spans="1:3" x14ac:dyDescent="0.55000000000000004">
      <c r="A1" s="2">
        <v>1</v>
      </c>
      <c r="B1" s="2"/>
      <c r="C1" s="69" t="s">
        <v>755</v>
      </c>
    </row>
    <row r="2" spans="1:3" x14ac:dyDescent="0.55000000000000004">
      <c r="A2" s="2">
        <v>2</v>
      </c>
      <c r="B2" s="2"/>
      <c r="C2" s="69" t="s">
        <v>856</v>
      </c>
    </row>
    <row r="3" spans="1:3" x14ac:dyDescent="0.55000000000000004">
      <c r="A3" s="2">
        <v>3</v>
      </c>
      <c r="B3" s="2"/>
      <c r="C3" s="68"/>
    </row>
    <row r="4" spans="1:3" x14ac:dyDescent="0.55000000000000004">
      <c r="A4" s="2">
        <v>4</v>
      </c>
      <c r="B4" s="2"/>
      <c r="C4" s="68"/>
    </row>
    <row r="5" spans="1:3" x14ac:dyDescent="0.55000000000000004">
      <c r="A5" s="2">
        <v>5</v>
      </c>
      <c r="B5" s="2"/>
      <c r="C5" s="68" t="s">
        <v>756</v>
      </c>
    </row>
    <row r="6" spans="1:3" x14ac:dyDescent="0.55000000000000004">
      <c r="A6" s="2">
        <v>6</v>
      </c>
      <c r="B6" s="2"/>
      <c r="C6" s="68" t="s">
        <v>839</v>
      </c>
    </row>
    <row r="7" spans="1:3" x14ac:dyDescent="0.55000000000000004">
      <c r="A7" s="2">
        <v>7</v>
      </c>
      <c r="B7" s="2"/>
      <c r="C7" s="68" t="s">
        <v>757</v>
      </c>
    </row>
    <row r="8" spans="1:3" x14ac:dyDescent="0.55000000000000004">
      <c r="A8" s="2">
        <v>8</v>
      </c>
      <c r="B8" s="2"/>
      <c r="C8" s="68" t="s">
        <v>758</v>
      </c>
    </row>
    <row r="9" spans="1:3" x14ac:dyDescent="0.55000000000000004">
      <c r="A9" s="2">
        <v>9</v>
      </c>
      <c r="B9" s="2"/>
      <c r="C9" s="68"/>
    </row>
    <row r="10" spans="1:3" x14ac:dyDescent="0.55000000000000004">
      <c r="A10" s="2">
        <v>10</v>
      </c>
      <c r="B10" s="2"/>
      <c r="C10" s="68" t="s">
        <v>759</v>
      </c>
    </row>
    <row r="11" spans="1:3" x14ac:dyDescent="0.55000000000000004">
      <c r="A11" s="2">
        <v>11</v>
      </c>
      <c r="B11" s="2"/>
      <c r="C11" s="68" t="s">
        <v>760</v>
      </c>
    </row>
    <row r="12" spans="1:3" x14ac:dyDescent="0.55000000000000004">
      <c r="A12" s="2">
        <v>12</v>
      </c>
      <c r="B12" s="2"/>
      <c r="C12" s="68" t="s">
        <v>761</v>
      </c>
    </row>
    <row r="13" spans="1:3" x14ac:dyDescent="0.55000000000000004">
      <c r="A13" s="2">
        <v>13</v>
      </c>
      <c r="B13" s="2"/>
      <c r="C13" s="68" t="s">
        <v>762</v>
      </c>
    </row>
    <row r="14" spans="1:3" x14ac:dyDescent="0.55000000000000004">
      <c r="A14" s="2">
        <v>14</v>
      </c>
      <c r="B14" s="2"/>
      <c r="C14" s="68" t="s">
        <v>763</v>
      </c>
    </row>
    <row r="15" spans="1:3" x14ac:dyDescent="0.55000000000000004">
      <c r="A15" s="2">
        <v>15</v>
      </c>
      <c r="B15" s="2"/>
      <c r="C15" s="68" t="s">
        <v>764</v>
      </c>
    </row>
    <row r="16" spans="1:3" x14ac:dyDescent="0.55000000000000004">
      <c r="A16" s="2">
        <v>16</v>
      </c>
      <c r="B16" s="2"/>
      <c r="C16" s="68" t="s">
        <v>765</v>
      </c>
    </row>
    <row r="17" spans="1:3" x14ac:dyDescent="0.55000000000000004">
      <c r="A17" s="2">
        <v>17</v>
      </c>
      <c r="B17" s="2"/>
      <c r="C17" s="68" t="s">
        <v>766</v>
      </c>
    </row>
    <row r="18" spans="1:3" x14ac:dyDescent="0.55000000000000004">
      <c r="A18" s="2">
        <v>18</v>
      </c>
      <c r="B18" s="2"/>
      <c r="C18" s="68"/>
    </row>
    <row r="19" spans="1:3" x14ac:dyDescent="0.55000000000000004">
      <c r="A19" s="2">
        <v>19</v>
      </c>
      <c r="B19" s="2"/>
      <c r="C19" s="68" t="s">
        <v>767</v>
      </c>
    </row>
    <row r="20" spans="1:3" x14ac:dyDescent="0.55000000000000004">
      <c r="A20" s="2">
        <v>20</v>
      </c>
      <c r="B20" s="2"/>
      <c r="C20" s="68" t="s">
        <v>768</v>
      </c>
    </row>
    <row r="21" spans="1:3" x14ac:dyDescent="0.55000000000000004">
      <c r="A21" s="2">
        <v>21</v>
      </c>
      <c r="B21" s="2"/>
      <c r="C21" s="68" t="s">
        <v>769</v>
      </c>
    </row>
    <row r="22" spans="1:3" x14ac:dyDescent="0.55000000000000004">
      <c r="A22" s="2">
        <v>22</v>
      </c>
      <c r="B22" s="2"/>
      <c r="C22" s="68" t="s">
        <v>770</v>
      </c>
    </row>
    <row r="23" spans="1:3" x14ac:dyDescent="0.55000000000000004">
      <c r="A23" s="2">
        <v>23</v>
      </c>
      <c r="B23" s="2"/>
      <c r="C23" s="68" t="s">
        <v>771</v>
      </c>
    </row>
    <row r="24" spans="1:3" x14ac:dyDescent="0.55000000000000004">
      <c r="A24" s="2">
        <v>24</v>
      </c>
      <c r="B24" s="2"/>
      <c r="C24" s="68" t="s">
        <v>772</v>
      </c>
    </row>
    <row r="25" spans="1:3" x14ac:dyDescent="0.55000000000000004">
      <c r="A25" s="2">
        <v>25</v>
      </c>
      <c r="B25" s="2"/>
      <c r="C25" s="68" t="s">
        <v>773</v>
      </c>
    </row>
    <row r="26" spans="1:3" x14ac:dyDescent="0.55000000000000004">
      <c r="A26" s="2">
        <v>26</v>
      </c>
      <c r="B26" s="2"/>
      <c r="C26" s="68"/>
    </row>
    <row r="27" spans="1:3" x14ac:dyDescent="0.55000000000000004">
      <c r="A27" s="2">
        <v>27</v>
      </c>
      <c r="B27" s="2"/>
      <c r="C27" s="68" t="s">
        <v>774</v>
      </c>
    </row>
    <row r="28" spans="1:3" x14ac:dyDescent="0.55000000000000004">
      <c r="A28" s="2">
        <v>28</v>
      </c>
      <c r="B28" s="2"/>
      <c r="C28" s="68" t="s">
        <v>775</v>
      </c>
    </row>
    <row r="29" spans="1:3" x14ac:dyDescent="0.55000000000000004">
      <c r="A29" s="2">
        <v>29</v>
      </c>
      <c r="B29" s="2"/>
      <c r="C29" s="68" t="s">
        <v>776</v>
      </c>
    </row>
    <row r="30" spans="1:3" x14ac:dyDescent="0.55000000000000004">
      <c r="A30" s="2">
        <v>30</v>
      </c>
      <c r="B30" s="2"/>
      <c r="C30" s="68" t="s">
        <v>777</v>
      </c>
    </row>
    <row r="31" spans="1:3" x14ac:dyDescent="0.55000000000000004">
      <c r="A31" s="2">
        <v>31</v>
      </c>
      <c r="B31" s="2"/>
      <c r="C31" s="68" t="s">
        <v>778</v>
      </c>
    </row>
    <row r="32" spans="1:3" x14ac:dyDescent="0.55000000000000004">
      <c r="A32" s="2">
        <v>32</v>
      </c>
      <c r="B32" s="2"/>
      <c r="C32" s="68" t="s">
        <v>779</v>
      </c>
    </row>
    <row r="33" spans="1:3" x14ac:dyDescent="0.55000000000000004">
      <c r="A33" s="2">
        <v>33</v>
      </c>
      <c r="B33" s="2"/>
      <c r="C33" s="68"/>
    </row>
    <row r="34" spans="1:3" x14ac:dyDescent="0.55000000000000004">
      <c r="A34" s="2">
        <v>34</v>
      </c>
      <c r="B34" s="2"/>
      <c r="C34" s="68" t="s">
        <v>780</v>
      </c>
    </row>
    <row r="35" spans="1:3" x14ac:dyDescent="0.55000000000000004">
      <c r="A35" s="2">
        <v>35</v>
      </c>
      <c r="B35" s="2"/>
      <c r="C35" s="68" t="s">
        <v>781</v>
      </c>
    </row>
    <row r="36" spans="1:3" x14ac:dyDescent="0.55000000000000004">
      <c r="A36" s="2">
        <v>36</v>
      </c>
      <c r="B36" s="2"/>
      <c r="C36" s="68" t="s">
        <v>782</v>
      </c>
    </row>
    <row r="37" spans="1:3" x14ac:dyDescent="0.55000000000000004">
      <c r="A37" s="2">
        <v>37</v>
      </c>
      <c r="B37" s="2"/>
      <c r="C37" s="68" t="s">
        <v>783</v>
      </c>
    </row>
    <row r="38" spans="1:3" x14ac:dyDescent="0.55000000000000004">
      <c r="A38" s="2">
        <v>38</v>
      </c>
      <c r="B38" s="2"/>
      <c r="C38" s="68"/>
    </row>
    <row r="39" spans="1:3" x14ac:dyDescent="0.55000000000000004">
      <c r="A39" s="2">
        <v>39</v>
      </c>
      <c r="B39" s="2"/>
      <c r="C39" s="68" t="s">
        <v>784</v>
      </c>
    </row>
    <row r="40" spans="1:3" x14ac:dyDescent="0.55000000000000004">
      <c r="A40" s="2">
        <v>40</v>
      </c>
      <c r="B40" s="2"/>
      <c r="C40" s="68" t="s">
        <v>785</v>
      </c>
    </row>
    <row r="41" spans="1:3" x14ac:dyDescent="0.55000000000000004">
      <c r="A41" s="2">
        <v>41</v>
      </c>
      <c r="B41" s="2"/>
      <c r="C41" s="68" t="s">
        <v>786</v>
      </c>
    </row>
    <row r="42" spans="1:3" x14ac:dyDescent="0.55000000000000004">
      <c r="A42" s="2">
        <v>42</v>
      </c>
      <c r="B42" s="2"/>
      <c r="C42" s="68" t="s">
        <v>787</v>
      </c>
    </row>
    <row r="43" spans="1:3" x14ac:dyDescent="0.55000000000000004">
      <c r="A43" s="2">
        <v>43</v>
      </c>
      <c r="B43" s="2"/>
      <c r="C43" s="68" t="s">
        <v>788</v>
      </c>
    </row>
    <row r="44" spans="1:3" x14ac:dyDescent="0.55000000000000004">
      <c r="A44" s="2">
        <v>44</v>
      </c>
      <c r="B44" s="2"/>
      <c r="C44" s="68" t="s">
        <v>789</v>
      </c>
    </row>
    <row r="45" spans="1:3" x14ac:dyDescent="0.55000000000000004">
      <c r="A45" s="2">
        <v>45</v>
      </c>
      <c r="B45" s="2"/>
      <c r="C45" s="68" t="s">
        <v>790</v>
      </c>
    </row>
    <row r="46" spans="1:3" x14ac:dyDescent="0.55000000000000004">
      <c r="A46" s="2">
        <v>46</v>
      </c>
      <c r="B46" s="2"/>
      <c r="C46" s="68"/>
    </row>
    <row r="47" spans="1:3" x14ac:dyDescent="0.55000000000000004">
      <c r="A47" s="2">
        <v>47</v>
      </c>
      <c r="B47" s="2"/>
      <c r="C47" s="68" t="s">
        <v>791</v>
      </c>
    </row>
    <row r="48" spans="1:3" x14ac:dyDescent="0.55000000000000004">
      <c r="A48" s="2">
        <v>48</v>
      </c>
      <c r="B48" s="2"/>
      <c r="C48" s="68" t="s">
        <v>792</v>
      </c>
    </row>
    <row r="49" spans="1:3" x14ac:dyDescent="0.55000000000000004">
      <c r="A49" s="2">
        <v>49</v>
      </c>
      <c r="B49" s="2"/>
      <c r="C49" s="68" t="s">
        <v>793</v>
      </c>
    </row>
    <row r="50" spans="1:3" x14ac:dyDescent="0.55000000000000004">
      <c r="A50" s="2">
        <v>50</v>
      </c>
      <c r="B50" s="2"/>
      <c r="C50" s="68" t="s">
        <v>794</v>
      </c>
    </row>
    <row r="51" spans="1:3" x14ac:dyDescent="0.55000000000000004">
      <c r="A51" s="2">
        <v>51</v>
      </c>
      <c r="B51" s="2"/>
      <c r="C51" s="68" t="s">
        <v>795</v>
      </c>
    </row>
    <row r="52" spans="1:3" x14ac:dyDescent="0.55000000000000004">
      <c r="A52" s="2">
        <v>52</v>
      </c>
      <c r="B52" s="2"/>
      <c r="C52" s="68" t="s">
        <v>796</v>
      </c>
    </row>
    <row r="53" spans="1:3" x14ac:dyDescent="0.55000000000000004">
      <c r="A53" s="2">
        <v>53</v>
      </c>
      <c r="B53" s="2"/>
      <c r="C53" s="68" t="s">
        <v>797</v>
      </c>
    </row>
    <row r="54" spans="1:3" x14ac:dyDescent="0.55000000000000004">
      <c r="A54" s="2">
        <v>54</v>
      </c>
      <c r="B54" s="2"/>
      <c r="C54" s="68" t="s">
        <v>798</v>
      </c>
    </row>
    <row r="55" spans="1:3" x14ac:dyDescent="0.55000000000000004">
      <c r="A55" s="2">
        <v>55</v>
      </c>
      <c r="B55" s="2"/>
      <c r="C55" s="68"/>
    </row>
    <row r="56" spans="1:3" x14ac:dyDescent="0.55000000000000004">
      <c r="A56" s="2">
        <v>56</v>
      </c>
      <c r="B56" s="2"/>
      <c r="C56" s="68" t="s">
        <v>799</v>
      </c>
    </row>
    <row r="57" spans="1:3" x14ac:dyDescent="0.55000000000000004">
      <c r="A57" s="2">
        <v>57</v>
      </c>
      <c r="B57" s="2"/>
      <c r="C57" s="68" t="s">
        <v>800</v>
      </c>
    </row>
    <row r="58" spans="1:3" x14ac:dyDescent="0.55000000000000004">
      <c r="A58" s="2">
        <v>58</v>
      </c>
      <c r="B58" s="2"/>
      <c r="C58" s="68"/>
    </row>
    <row r="59" spans="1:3" x14ac:dyDescent="0.55000000000000004">
      <c r="A59" s="2">
        <v>59</v>
      </c>
      <c r="B59" s="2"/>
      <c r="C59" s="68" t="s">
        <v>801</v>
      </c>
    </row>
    <row r="60" spans="1:3" x14ac:dyDescent="0.55000000000000004">
      <c r="A60" s="2">
        <v>60</v>
      </c>
      <c r="B60" s="2"/>
      <c r="C60" s="68" t="s">
        <v>802</v>
      </c>
    </row>
    <row r="61" spans="1:3" x14ac:dyDescent="0.55000000000000004">
      <c r="A61" s="2">
        <v>61</v>
      </c>
      <c r="B61" s="2"/>
      <c r="C61" s="68" t="s">
        <v>803</v>
      </c>
    </row>
    <row r="62" spans="1:3" x14ac:dyDescent="0.55000000000000004">
      <c r="A62" s="2">
        <v>62</v>
      </c>
      <c r="B62" s="2"/>
      <c r="C62" s="68" t="s">
        <v>804</v>
      </c>
    </row>
    <row r="63" spans="1:3" x14ac:dyDescent="0.55000000000000004">
      <c r="A63" s="2">
        <v>63</v>
      </c>
      <c r="B63" s="2"/>
      <c r="C63" s="68" t="s">
        <v>805</v>
      </c>
    </row>
    <row r="64" spans="1:3" x14ac:dyDescent="0.55000000000000004">
      <c r="A64" s="2">
        <v>64</v>
      </c>
      <c r="B64" s="2"/>
      <c r="C64" s="68" t="s">
        <v>806</v>
      </c>
    </row>
    <row r="65" spans="1:3" x14ac:dyDescent="0.55000000000000004">
      <c r="A65" s="2">
        <v>65</v>
      </c>
      <c r="B65" s="2"/>
      <c r="C65" s="68" t="s">
        <v>807</v>
      </c>
    </row>
    <row r="66" spans="1:3" x14ac:dyDescent="0.55000000000000004">
      <c r="A66" s="2">
        <v>66</v>
      </c>
      <c r="B66" s="2"/>
      <c r="C66" s="68" t="s">
        <v>808</v>
      </c>
    </row>
    <row r="67" spans="1:3" x14ac:dyDescent="0.55000000000000004">
      <c r="A67" s="2">
        <v>67</v>
      </c>
      <c r="B67" s="2"/>
      <c r="C67" s="68"/>
    </row>
    <row r="68" spans="1:3" x14ac:dyDescent="0.55000000000000004">
      <c r="A68" s="2">
        <v>68</v>
      </c>
      <c r="B68" s="2"/>
      <c r="C68" s="68" t="s">
        <v>809</v>
      </c>
    </row>
    <row r="69" spans="1:3" x14ac:dyDescent="0.55000000000000004">
      <c r="A69" s="2">
        <v>69</v>
      </c>
      <c r="B69" s="2"/>
      <c r="C69" s="68" t="s">
        <v>810</v>
      </c>
    </row>
    <row r="70" spans="1:3" x14ac:dyDescent="0.55000000000000004">
      <c r="A70" s="2">
        <v>70</v>
      </c>
      <c r="B70" s="2"/>
      <c r="C70" s="68" t="s">
        <v>811</v>
      </c>
    </row>
    <row r="71" spans="1:3" x14ac:dyDescent="0.55000000000000004">
      <c r="A71" s="2">
        <v>71</v>
      </c>
      <c r="B71" s="2"/>
      <c r="C71" s="68" t="s">
        <v>812</v>
      </c>
    </row>
    <row r="72" spans="1:3" x14ac:dyDescent="0.55000000000000004">
      <c r="A72" s="2">
        <v>72</v>
      </c>
      <c r="B72" s="2"/>
      <c r="C72" s="68" t="s">
        <v>813</v>
      </c>
    </row>
    <row r="73" spans="1:3" x14ac:dyDescent="0.55000000000000004">
      <c r="A73" s="2">
        <v>73</v>
      </c>
      <c r="B73" s="2"/>
      <c r="C73" s="68" t="s">
        <v>814</v>
      </c>
    </row>
    <row r="74" spans="1:3" x14ac:dyDescent="0.55000000000000004">
      <c r="A74" s="2">
        <v>74</v>
      </c>
      <c r="B74" s="2"/>
      <c r="C74" s="68" t="s">
        <v>815</v>
      </c>
    </row>
    <row r="75" spans="1:3" x14ac:dyDescent="0.55000000000000004">
      <c r="A75" s="2">
        <v>75</v>
      </c>
      <c r="B75" s="2"/>
      <c r="C75" s="68" t="s">
        <v>816</v>
      </c>
    </row>
    <row r="76" spans="1:3" x14ac:dyDescent="0.55000000000000004">
      <c r="A76" s="2">
        <v>76</v>
      </c>
      <c r="B76" s="2"/>
      <c r="C76" s="68"/>
    </row>
    <row r="77" spans="1:3" x14ac:dyDescent="0.55000000000000004">
      <c r="A77" s="2">
        <v>77</v>
      </c>
      <c r="B77" s="2"/>
      <c r="C77" s="68" t="s">
        <v>817</v>
      </c>
    </row>
    <row r="78" spans="1:3" x14ac:dyDescent="0.55000000000000004">
      <c r="A78" s="2">
        <v>78</v>
      </c>
      <c r="B78" s="2"/>
      <c r="C78" s="68" t="s">
        <v>818</v>
      </c>
    </row>
    <row r="79" spans="1:3" x14ac:dyDescent="0.55000000000000004">
      <c r="A79" s="2">
        <v>79</v>
      </c>
      <c r="B79" s="2"/>
      <c r="C79" s="68" t="s">
        <v>819</v>
      </c>
    </row>
    <row r="80" spans="1:3" x14ac:dyDescent="0.55000000000000004">
      <c r="A80" s="2">
        <v>80</v>
      </c>
      <c r="B80" s="2"/>
      <c r="C80" s="68" t="s">
        <v>820</v>
      </c>
    </row>
    <row r="81" spans="1:3" x14ac:dyDescent="0.55000000000000004">
      <c r="A81" s="2">
        <v>81</v>
      </c>
      <c r="B81" s="2"/>
      <c r="C81" s="68" t="s">
        <v>821</v>
      </c>
    </row>
    <row r="82" spans="1:3" x14ac:dyDescent="0.55000000000000004">
      <c r="A82" s="2">
        <v>82</v>
      </c>
      <c r="B82" s="2"/>
      <c r="C82" s="68" t="s">
        <v>822</v>
      </c>
    </row>
    <row r="83" spans="1:3" x14ac:dyDescent="0.55000000000000004">
      <c r="A83" s="2">
        <v>83</v>
      </c>
      <c r="B83" s="2"/>
      <c r="C83" s="68" t="s">
        <v>823</v>
      </c>
    </row>
    <row r="84" spans="1:3" x14ac:dyDescent="0.55000000000000004">
      <c r="A84" s="2">
        <v>84</v>
      </c>
      <c r="B84" s="2"/>
      <c r="C84" s="68" t="s">
        <v>824</v>
      </c>
    </row>
    <row r="85" spans="1:3" x14ac:dyDescent="0.55000000000000004">
      <c r="A85" s="2">
        <v>85</v>
      </c>
      <c r="B85" s="2"/>
      <c r="C85" s="68" t="s">
        <v>825</v>
      </c>
    </row>
    <row r="86" spans="1:3" x14ac:dyDescent="0.55000000000000004">
      <c r="A86" s="2">
        <v>86</v>
      </c>
      <c r="B86" s="2"/>
      <c r="C86" s="68"/>
    </row>
    <row r="87" spans="1:3" x14ac:dyDescent="0.55000000000000004">
      <c r="A87" s="2">
        <v>87</v>
      </c>
      <c r="B87" s="2"/>
      <c r="C87" s="68" t="s">
        <v>826</v>
      </c>
    </row>
    <row r="88" spans="1:3" x14ac:dyDescent="0.55000000000000004">
      <c r="A88" s="2">
        <v>88</v>
      </c>
      <c r="B88" s="2"/>
      <c r="C88" s="68" t="s">
        <v>827</v>
      </c>
    </row>
    <row r="89" spans="1:3" x14ac:dyDescent="0.55000000000000004">
      <c r="A89" s="2">
        <v>89</v>
      </c>
      <c r="B89" s="2"/>
      <c r="C89" s="68" t="s">
        <v>828</v>
      </c>
    </row>
    <row r="90" spans="1:3" x14ac:dyDescent="0.55000000000000004">
      <c r="A90" s="2">
        <v>90</v>
      </c>
      <c r="B90" s="2"/>
      <c r="C90" s="68" t="s">
        <v>829</v>
      </c>
    </row>
    <row r="91" spans="1:3" x14ac:dyDescent="0.55000000000000004">
      <c r="A91" s="2">
        <v>91</v>
      </c>
      <c r="B91" s="2"/>
      <c r="C91" s="68" t="s">
        <v>830</v>
      </c>
    </row>
    <row r="92" spans="1:3" x14ac:dyDescent="0.55000000000000004">
      <c r="A92" s="2">
        <v>92</v>
      </c>
      <c r="B92" s="2"/>
      <c r="C92" s="68" t="s">
        <v>831</v>
      </c>
    </row>
    <row r="93" spans="1:3" x14ac:dyDescent="0.55000000000000004">
      <c r="A93" s="2">
        <v>93</v>
      </c>
      <c r="B93" s="2"/>
      <c r="C93" s="68" t="s">
        <v>820</v>
      </c>
    </row>
    <row r="94" spans="1:3" x14ac:dyDescent="0.55000000000000004">
      <c r="A94" s="2">
        <v>94</v>
      </c>
      <c r="B94" s="2"/>
      <c r="C94" s="68" t="s">
        <v>832</v>
      </c>
    </row>
    <row r="95" spans="1:3" x14ac:dyDescent="0.55000000000000004">
      <c r="A95" s="2">
        <v>95</v>
      </c>
      <c r="B95" s="2"/>
      <c r="C95" s="68"/>
    </row>
    <row r="96" spans="1:3" x14ac:dyDescent="0.55000000000000004">
      <c r="A96" s="2">
        <v>96</v>
      </c>
      <c r="B96" s="2"/>
      <c r="C96" s="68" t="s">
        <v>833</v>
      </c>
    </row>
    <row r="97" spans="1:3" x14ac:dyDescent="0.55000000000000004">
      <c r="A97" s="2">
        <v>97</v>
      </c>
      <c r="B97" s="2"/>
      <c r="C97" s="68" t="s">
        <v>834</v>
      </c>
    </row>
    <row r="98" spans="1:3" x14ac:dyDescent="0.55000000000000004">
      <c r="A98" s="2">
        <v>98</v>
      </c>
      <c r="B98" s="2"/>
      <c r="C98" s="68"/>
    </row>
    <row r="99" spans="1:3" x14ac:dyDescent="0.55000000000000004">
      <c r="A99" s="2">
        <v>99</v>
      </c>
      <c r="B99" s="2"/>
      <c r="C99" s="68" t="s">
        <v>835</v>
      </c>
    </row>
    <row r="100" spans="1:3" x14ac:dyDescent="0.55000000000000004">
      <c r="A100" s="2">
        <v>100</v>
      </c>
      <c r="B100" s="2"/>
      <c r="C100" s="68" t="s">
        <v>798</v>
      </c>
    </row>
    <row r="101" spans="1:3" x14ac:dyDescent="0.55000000000000004">
      <c r="A101" s="2">
        <v>101</v>
      </c>
      <c r="B101" s="2"/>
      <c r="C101" s="68" t="s">
        <v>836</v>
      </c>
    </row>
    <row r="102" spans="1:3" x14ac:dyDescent="0.55000000000000004">
      <c r="A102" s="2">
        <v>102</v>
      </c>
      <c r="B102" s="2"/>
      <c r="C102" s="68"/>
    </row>
    <row r="103" spans="1:3" x14ac:dyDescent="0.55000000000000004">
      <c r="A103" s="2">
        <v>103</v>
      </c>
      <c r="B103" s="2"/>
      <c r="C103" s="68" t="s">
        <v>848</v>
      </c>
    </row>
    <row r="104" spans="1:3" x14ac:dyDescent="0.55000000000000004">
      <c r="A104" s="2">
        <v>104</v>
      </c>
      <c r="B104" s="2"/>
      <c r="C104" s="68" t="s">
        <v>849</v>
      </c>
    </row>
    <row r="105" spans="1:3" x14ac:dyDescent="0.55000000000000004">
      <c r="A105" s="2">
        <v>105</v>
      </c>
      <c r="B105" s="2"/>
      <c r="C105" s="68" t="s">
        <v>850</v>
      </c>
    </row>
    <row r="106" spans="1:3" x14ac:dyDescent="0.55000000000000004">
      <c r="A106" s="2">
        <v>106</v>
      </c>
      <c r="B106" s="2"/>
      <c r="C106" s="68" t="s">
        <v>851</v>
      </c>
    </row>
    <row r="107" spans="1:3" x14ac:dyDescent="0.55000000000000004">
      <c r="A107" s="2">
        <v>107</v>
      </c>
      <c r="C107" s="68" t="s">
        <v>852</v>
      </c>
    </row>
    <row r="108" spans="1:3" x14ac:dyDescent="0.55000000000000004">
      <c r="A108" s="2">
        <v>108</v>
      </c>
      <c r="C108" s="68"/>
    </row>
    <row r="109" spans="1:3" x14ac:dyDescent="0.55000000000000004">
      <c r="A109" s="2">
        <v>109</v>
      </c>
      <c r="C109" s="68" t="s">
        <v>853</v>
      </c>
    </row>
    <row r="110" spans="1:3" x14ac:dyDescent="0.55000000000000004">
      <c r="A110" s="2">
        <v>110</v>
      </c>
      <c r="C110" s="68" t="s">
        <v>854</v>
      </c>
    </row>
    <row r="111" spans="1:3" x14ac:dyDescent="0.55000000000000004">
      <c r="A111" s="2">
        <v>111</v>
      </c>
      <c r="C111" s="68"/>
    </row>
    <row r="112" spans="1:3" x14ac:dyDescent="0.55000000000000004">
      <c r="A112" s="2">
        <v>112</v>
      </c>
      <c r="C112" s="68"/>
    </row>
    <row r="113" spans="1:3" x14ac:dyDescent="0.55000000000000004">
      <c r="A113" s="2">
        <v>113</v>
      </c>
      <c r="C113" s="68" t="s">
        <v>840</v>
      </c>
    </row>
    <row r="114" spans="1:3" x14ac:dyDescent="0.55000000000000004">
      <c r="A114" s="2">
        <v>114</v>
      </c>
      <c r="C114" s="68" t="s">
        <v>837</v>
      </c>
    </row>
    <row r="115" spans="1:3" x14ac:dyDescent="0.55000000000000004">
      <c r="A115" s="2">
        <v>115</v>
      </c>
      <c r="C115" s="68" t="s">
        <v>855</v>
      </c>
    </row>
    <row r="116" spans="1:3" x14ac:dyDescent="0.55000000000000004">
      <c r="C116" s="68"/>
    </row>
  </sheetDat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L26"/>
  <sheetViews>
    <sheetView workbookViewId="0">
      <selection activeCell="A2" sqref="A2:XFD2"/>
    </sheetView>
  </sheetViews>
  <sheetFormatPr defaultRowHeight="14.4" x14ac:dyDescent="0.55000000000000004"/>
  <cols>
    <col min="1" max="1" width="24.20703125" style="76" bestFit="1" customWidth="1"/>
    <col min="2" max="2" width="47.578125" style="81" customWidth="1"/>
    <col min="3" max="3" width="6.1015625" style="76" bestFit="1" customWidth="1"/>
    <col min="4" max="4" width="9.7890625" style="76" bestFit="1" customWidth="1"/>
    <col min="5" max="5" width="5.3671875" style="76" bestFit="1" customWidth="1"/>
    <col min="6" max="6" width="10.734375" style="76" bestFit="1" customWidth="1"/>
    <col min="7" max="7" width="7.3125" style="76" bestFit="1" customWidth="1"/>
    <col min="8" max="8" width="5.3671875" style="76" bestFit="1" customWidth="1"/>
    <col min="9" max="9" width="5.26171875" style="76" bestFit="1" customWidth="1"/>
    <col min="10" max="10" width="4.68359375" style="76" bestFit="1" customWidth="1"/>
    <col min="11" max="11" width="10.5234375" style="76" bestFit="1" customWidth="1"/>
    <col min="12" max="12" width="82.83984375" style="76" bestFit="1" customWidth="1"/>
    <col min="13" max="16384" width="8.83984375" style="76"/>
  </cols>
  <sheetData>
    <row r="1" spans="1:12" x14ac:dyDescent="0.55000000000000004">
      <c r="A1" s="77" t="s">
        <v>886</v>
      </c>
      <c r="B1" s="79" t="s">
        <v>887</v>
      </c>
      <c r="C1" s="77" t="s">
        <v>888</v>
      </c>
      <c r="D1" s="77" t="s">
        <v>889</v>
      </c>
      <c r="E1" s="77" t="s">
        <v>890</v>
      </c>
      <c r="F1" s="77" t="s">
        <v>891</v>
      </c>
      <c r="G1" s="77" t="s">
        <v>892</v>
      </c>
      <c r="H1" s="77" t="s">
        <v>893</v>
      </c>
      <c r="I1" s="77" t="s">
        <v>894</v>
      </c>
      <c r="J1" s="77" t="s">
        <v>895</v>
      </c>
      <c r="K1" s="77" t="s">
        <v>896</v>
      </c>
      <c r="L1" s="76" t="s">
        <v>897</v>
      </c>
    </row>
    <row r="2" spans="1:12" x14ac:dyDescent="0.55000000000000004">
      <c r="A2" s="76" t="s">
        <v>898</v>
      </c>
      <c r="B2" s="80" t="s">
        <v>899</v>
      </c>
      <c r="C2" s="76" t="b">
        <v>0</v>
      </c>
      <c r="D2" s="76" t="b">
        <v>1</v>
      </c>
      <c r="E2" s="76" t="b">
        <v>0</v>
      </c>
      <c r="F2" s="76" t="b">
        <v>0</v>
      </c>
      <c r="G2" s="76" t="b">
        <v>0</v>
      </c>
      <c r="H2" s="76" t="b">
        <v>0</v>
      </c>
      <c r="I2" s="76">
        <v>1</v>
      </c>
      <c r="J2" s="76">
        <v>9231</v>
      </c>
      <c r="K2" s="76" t="s">
        <v>900</v>
      </c>
      <c r="L2" s="78" t="s">
        <v>901</v>
      </c>
    </row>
    <row r="3" spans="1:12" x14ac:dyDescent="0.55000000000000004">
      <c r="A3" s="76" t="s">
        <v>715</v>
      </c>
      <c r="B3" s="80" t="s">
        <v>902</v>
      </c>
      <c r="C3" s="76" t="b">
        <v>1</v>
      </c>
      <c r="D3" s="76" t="b">
        <v>0</v>
      </c>
      <c r="E3" s="76" t="b">
        <v>0</v>
      </c>
      <c r="F3" s="76" t="b">
        <v>0</v>
      </c>
      <c r="G3" s="76" t="b">
        <v>0</v>
      </c>
      <c r="H3" s="76" t="b">
        <v>0</v>
      </c>
      <c r="I3" s="76">
        <v>1</v>
      </c>
      <c r="J3" s="76">
        <v>542</v>
      </c>
      <c r="K3" s="76" t="s">
        <v>900</v>
      </c>
      <c r="L3" s="78" t="s">
        <v>903</v>
      </c>
    </row>
    <row r="4" spans="1:12" x14ac:dyDescent="0.55000000000000004">
      <c r="A4" s="76" t="s">
        <v>77</v>
      </c>
      <c r="B4" s="80" t="s">
        <v>904</v>
      </c>
      <c r="C4" s="76" t="b">
        <v>1</v>
      </c>
      <c r="D4" s="76" t="b">
        <v>0</v>
      </c>
      <c r="E4" s="76" t="b">
        <v>0</v>
      </c>
      <c r="F4" s="76" t="b">
        <v>0</v>
      </c>
      <c r="G4" s="76" t="b">
        <v>0</v>
      </c>
      <c r="H4" s="76" t="b">
        <v>0</v>
      </c>
      <c r="I4" s="76">
        <v>1</v>
      </c>
      <c r="J4" s="76">
        <v>15</v>
      </c>
      <c r="K4" s="76" t="s">
        <v>900</v>
      </c>
      <c r="L4" s="78" t="s">
        <v>905</v>
      </c>
    </row>
    <row r="5" spans="1:12" x14ac:dyDescent="0.55000000000000004">
      <c r="A5" s="76" t="s">
        <v>712</v>
      </c>
      <c r="B5" s="80" t="s">
        <v>906</v>
      </c>
      <c r="C5" s="76" t="b">
        <v>1</v>
      </c>
      <c r="D5" s="76" t="b">
        <v>0</v>
      </c>
      <c r="E5" s="76" t="b">
        <v>0</v>
      </c>
      <c r="F5" s="76" t="b">
        <v>0</v>
      </c>
      <c r="G5" s="76" t="b">
        <v>0</v>
      </c>
      <c r="H5" s="76" t="b">
        <v>0</v>
      </c>
      <c r="I5" s="76">
        <v>1</v>
      </c>
      <c r="J5" s="76">
        <v>542</v>
      </c>
      <c r="K5" s="76" t="s">
        <v>900</v>
      </c>
      <c r="L5" s="78" t="s">
        <v>907</v>
      </c>
    </row>
    <row r="6" spans="1:12" x14ac:dyDescent="0.55000000000000004">
      <c r="A6" s="76" t="s">
        <v>908</v>
      </c>
      <c r="B6" s="80" t="s">
        <v>909</v>
      </c>
      <c r="C6" s="76" t="b">
        <v>1</v>
      </c>
      <c r="D6" s="76" t="b">
        <v>0</v>
      </c>
      <c r="E6" s="76" t="b">
        <v>0</v>
      </c>
      <c r="F6" s="76" t="b">
        <v>0</v>
      </c>
      <c r="G6" s="76" t="b">
        <v>0</v>
      </c>
      <c r="H6" s="76" t="b">
        <v>0</v>
      </c>
      <c r="I6" s="76">
        <v>1</v>
      </c>
      <c r="J6" s="76">
        <v>542</v>
      </c>
      <c r="K6" s="76" t="s">
        <v>900</v>
      </c>
      <c r="L6" s="78" t="s">
        <v>910</v>
      </c>
    </row>
    <row r="7" spans="1:12" x14ac:dyDescent="0.55000000000000004">
      <c r="A7" s="76" t="s">
        <v>717</v>
      </c>
      <c r="B7" s="80" t="s">
        <v>911</v>
      </c>
      <c r="C7" s="76" t="b">
        <v>1</v>
      </c>
      <c r="D7" s="76" t="b">
        <v>0</v>
      </c>
      <c r="E7" s="76" t="b">
        <v>0</v>
      </c>
      <c r="F7" s="76" t="b">
        <v>0</v>
      </c>
      <c r="G7" s="76" t="b">
        <v>0</v>
      </c>
      <c r="H7" s="76" t="b">
        <v>0</v>
      </c>
      <c r="I7" s="76">
        <v>1</v>
      </c>
      <c r="J7" s="76">
        <v>542</v>
      </c>
      <c r="K7" s="76" t="s">
        <v>900</v>
      </c>
      <c r="L7" s="78" t="s">
        <v>912</v>
      </c>
    </row>
    <row r="8" spans="1:12" x14ac:dyDescent="0.55000000000000004">
      <c r="A8" s="76" t="s">
        <v>913</v>
      </c>
      <c r="B8" s="80" t="s">
        <v>914</v>
      </c>
      <c r="C8" s="76" t="b">
        <v>1</v>
      </c>
      <c r="D8" s="76" t="b">
        <v>0</v>
      </c>
      <c r="E8" s="76" t="b">
        <v>0</v>
      </c>
      <c r="F8" s="76" t="b">
        <v>0</v>
      </c>
      <c r="G8" s="76" t="b">
        <v>0</v>
      </c>
      <c r="H8" s="76" t="b">
        <v>0</v>
      </c>
      <c r="I8" s="76">
        <v>1</v>
      </c>
      <c r="J8" s="76">
        <v>542</v>
      </c>
      <c r="K8" s="76" t="s">
        <v>900</v>
      </c>
      <c r="L8" s="78" t="s">
        <v>915</v>
      </c>
    </row>
    <row r="9" spans="1:12" x14ac:dyDescent="0.55000000000000004">
      <c r="A9" s="76" t="s">
        <v>916</v>
      </c>
      <c r="B9" s="80" t="s">
        <v>917</v>
      </c>
      <c r="C9" s="76" t="b">
        <v>1</v>
      </c>
      <c r="D9" s="76" t="b">
        <v>0</v>
      </c>
      <c r="E9" s="76" t="b">
        <v>0</v>
      </c>
      <c r="F9" s="76" t="b">
        <v>0</v>
      </c>
      <c r="G9" s="76" t="b">
        <v>0</v>
      </c>
      <c r="H9" s="76" t="b">
        <v>0</v>
      </c>
      <c r="I9" s="76">
        <v>1</v>
      </c>
      <c r="J9" s="76">
        <v>542</v>
      </c>
      <c r="K9" s="76" t="s">
        <v>900</v>
      </c>
      <c r="L9" s="78" t="s">
        <v>918</v>
      </c>
    </row>
    <row r="10" spans="1:12" x14ac:dyDescent="0.55000000000000004">
      <c r="A10" s="76" t="s">
        <v>753</v>
      </c>
      <c r="B10" s="80" t="s">
        <v>919</v>
      </c>
      <c r="C10" s="76" t="b">
        <v>1</v>
      </c>
      <c r="D10" s="76" t="b">
        <v>0</v>
      </c>
      <c r="E10" s="76" t="b">
        <v>0</v>
      </c>
      <c r="F10" s="76" t="b">
        <v>0</v>
      </c>
      <c r="G10" s="76" t="b">
        <v>0</v>
      </c>
      <c r="H10" s="76" t="b">
        <v>0</v>
      </c>
      <c r="I10" s="76">
        <v>1</v>
      </c>
      <c r="J10" s="76">
        <v>9774</v>
      </c>
      <c r="K10" s="76" t="s">
        <v>900</v>
      </c>
      <c r="L10" s="78" t="s">
        <v>920</v>
      </c>
    </row>
    <row r="11" spans="1:12" x14ac:dyDescent="0.55000000000000004">
      <c r="A11" s="76" t="s">
        <v>921</v>
      </c>
      <c r="B11" s="80" t="s">
        <v>922</v>
      </c>
      <c r="C11" s="76" t="b">
        <v>1</v>
      </c>
      <c r="D11" s="76" t="b">
        <v>0</v>
      </c>
      <c r="E11" s="76" t="b">
        <v>0</v>
      </c>
      <c r="F11" s="76" t="b">
        <v>0</v>
      </c>
      <c r="G11" s="76" t="b">
        <v>0</v>
      </c>
      <c r="H11" s="76" t="b">
        <v>0</v>
      </c>
      <c r="I11" s="76">
        <v>1</v>
      </c>
      <c r="J11" s="76">
        <v>542</v>
      </c>
      <c r="K11" s="76" t="s">
        <v>900</v>
      </c>
      <c r="L11" s="78" t="s">
        <v>923</v>
      </c>
    </row>
    <row r="12" spans="1:12" x14ac:dyDescent="0.55000000000000004">
      <c r="A12" s="76" t="s">
        <v>710</v>
      </c>
      <c r="B12" s="80" t="s">
        <v>924</v>
      </c>
      <c r="C12" s="76" t="b">
        <v>1</v>
      </c>
      <c r="D12" s="76" t="b">
        <v>0</v>
      </c>
      <c r="E12" s="76" t="b">
        <v>0</v>
      </c>
      <c r="F12" s="76" t="b">
        <v>0</v>
      </c>
      <c r="G12" s="76" t="b">
        <v>0</v>
      </c>
      <c r="H12" s="76" t="b">
        <v>0</v>
      </c>
      <c r="I12" s="76">
        <v>1</v>
      </c>
      <c r="J12" s="76">
        <v>542</v>
      </c>
      <c r="K12" s="76" t="s">
        <v>900</v>
      </c>
      <c r="L12" s="78" t="s">
        <v>925</v>
      </c>
    </row>
    <row r="13" spans="1:12" x14ac:dyDescent="0.55000000000000004">
      <c r="A13" s="76" t="s">
        <v>926</v>
      </c>
      <c r="B13" s="80" t="s">
        <v>927</v>
      </c>
      <c r="C13" s="76" t="b">
        <v>1</v>
      </c>
      <c r="D13" s="76" t="b">
        <v>0</v>
      </c>
      <c r="E13" s="76" t="b">
        <v>0</v>
      </c>
      <c r="F13" s="76" t="b">
        <v>0</v>
      </c>
      <c r="G13" s="76" t="b">
        <v>0</v>
      </c>
      <c r="H13" s="76" t="b">
        <v>0</v>
      </c>
      <c r="I13" s="76">
        <v>1</v>
      </c>
      <c r="J13" s="76">
        <v>542</v>
      </c>
      <c r="K13" s="76" t="s">
        <v>900</v>
      </c>
      <c r="L13" s="78" t="s">
        <v>928</v>
      </c>
    </row>
    <row r="14" spans="1:12" x14ac:dyDescent="0.55000000000000004">
      <c r="A14" s="76" t="s">
        <v>716</v>
      </c>
      <c r="B14" s="80" t="s">
        <v>929</v>
      </c>
      <c r="C14" s="76" t="b">
        <v>1</v>
      </c>
      <c r="D14" s="76" t="b">
        <v>0</v>
      </c>
      <c r="E14" s="76" t="b">
        <v>0</v>
      </c>
      <c r="F14" s="76" t="b">
        <v>0</v>
      </c>
      <c r="G14" s="76" t="b">
        <v>0</v>
      </c>
      <c r="H14" s="76" t="b">
        <v>0</v>
      </c>
      <c r="I14" s="76">
        <v>1</v>
      </c>
      <c r="J14" s="76">
        <v>542</v>
      </c>
      <c r="K14" s="76" t="s">
        <v>900</v>
      </c>
      <c r="L14" s="78" t="s">
        <v>930</v>
      </c>
    </row>
    <row r="15" spans="1:12" x14ac:dyDescent="0.55000000000000004">
      <c r="A15" s="76" t="s">
        <v>721</v>
      </c>
      <c r="B15" s="80" t="s">
        <v>931</v>
      </c>
      <c r="C15" s="76" t="b">
        <v>1</v>
      </c>
      <c r="D15" s="76" t="b">
        <v>0</v>
      </c>
      <c r="E15" s="76" t="b">
        <v>0</v>
      </c>
      <c r="F15" s="76" t="b">
        <v>0</v>
      </c>
      <c r="G15" s="76" t="b">
        <v>0</v>
      </c>
      <c r="H15" s="76" t="b">
        <v>0</v>
      </c>
      <c r="I15" s="76">
        <v>1</v>
      </c>
      <c r="J15" s="76">
        <v>542</v>
      </c>
      <c r="K15" s="76" t="s">
        <v>900</v>
      </c>
      <c r="L15" s="78" t="s">
        <v>932</v>
      </c>
    </row>
    <row r="16" spans="1:12" x14ac:dyDescent="0.55000000000000004">
      <c r="A16" s="76" t="s">
        <v>68</v>
      </c>
      <c r="B16" s="80" t="s">
        <v>933</v>
      </c>
      <c r="C16" s="76" t="b">
        <v>1</v>
      </c>
      <c r="D16" s="76" t="b">
        <v>0</v>
      </c>
      <c r="E16" s="76" t="b">
        <v>0</v>
      </c>
      <c r="F16" s="76" t="b">
        <v>0</v>
      </c>
      <c r="G16" s="76" t="b">
        <v>0</v>
      </c>
      <c r="H16" s="76" t="b">
        <v>0</v>
      </c>
      <c r="I16" s="76">
        <v>1</v>
      </c>
      <c r="J16" s="76">
        <v>15</v>
      </c>
      <c r="K16" s="76" t="s">
        <v>900</v>
      </c>
      <c r="L16" s="78" t="s">
        <v>934</v>
      </c>
    </row>
    <row r="17" spans="1:12" x14ac:dyDescent="0.55000000000000004">
      <c r="A17" s="76" t="s">
        <v>38</v>
      </c>
      <c r="B17" s="80" t="s">
        <v>935</v>
      </c>
      <c r="C17" s="76" t="b">
        <v>1</v>
      </c>
      <c r="D17" s="76" t="b">
        <v>0</v>
      </c>
      <c r="E17" s="76" t="b">
        <v>0</v>
      </c>
      <c r="F17" s="76" t="b">
        <v>0</v>
      </c>
      <c r="G17" s="76" t="b">
        <v>0</v>
      </c>
      <c r="H17" s="76" t="b">
        <v>0</v>
      </c>
      <c r="I17" s="76">
        <v>1</v>
      </c>
      <c r="J17" s="76">
        <v>15</v>
      </c>
      <c r="K17" s="76" t="s">
        <v>900</v>
      </c>
      <c r="L17" s="78" t="s">
        <v>936</v>
      </c>
    </row>
    <row r="18" spans="1:12" x14ac:dyDescent="0.55000000000000004">
      <c r="A18" s="76" t="s">
        <v>719</v>
      </c>
      <c r="B18" s="80" t="s">
        <v>937</v>
      </c>
      <c r="C18" s="76" t="b">
        <v>1</v>
      </c>
      <c r="D18" s="76" t="b">
        <v>0</v>
      </c>
      <c r="E18" s="76" t="b">
        <v>0</v>
      </c>
      <c r="F18" s="76" t="b">
        <v>0</v>
      </c>
      <c r="G18" s="76" t="b">
        <v>0</v>
      </c>
      <c r="H18" s="76" t="b">
        <v>0</v>
      </c>
      <c r="I18" s="76">
        <v>1</v>
      </c>
      <c r="J18" s="76">
        <v>542</v>
      </c>
      <c r="K18" s="76" t="s">
        <v>900</v>
      </c>
      <c r="L18" s="78" t="s">
        <v>938</v>
      </c>
    </row>
    <row r="19" spans="1:12" x14ac:dyDescent="0.55000000000000004">
      <c r="A19" s="76" t="s">
        <v>714</v>
      </c>
      <c r="B19" s="80" t="s">
        <v>939</v>
      </c>
      <c r="C19" s="76" t="b">
        <v>1</v>
      </c>
      <c r="D19" s="76" t="b">
        <v>0</v>
      </c>
      <c r="E19" s="76" t="b">
        <v>0</v>
      </c>
      <c r="F19" s="76" t="b">
        <v>0</v>
      </c>
      <c r="G19" s="76" t="b">
        <v>0</v>
      </c>
      <c r="H19" s="76" t="b">
        <v>0</v>
      </c>
      <c r="I19" s="76">
        <v>1</v>
      </c>
      <c r="J19" s="76">
        <v>542</v>
      </c>
      <c r="K19" s="76" t="s">
        <v>900</v>
      </c>
      <c r="L19" s="78" t="s">
        <v>940</v>
      </c>
    </row>
    <row r="20" spans="1:12" x14ac:dyDescent="0.55000000000000004">
      <c r="A20" s="76" t="s">
        <v>711</v>
      </c>
      <c r="B20" s="80" t="s">
        <v>941</v>
      </c>
      <c r="C20" s="76" t="b">
        <v>1</v>
      </c>
      <c r="D20" s="76" t="b">
        <v>0</v>
      </c>
      <c r="E20" s="76" t="b">
        <v>0</v>
      </c>
      <c r="F20" s="76" t="b">
        <v>0</v>
      </c>
      <c r="G20" s="76" t="b">
        <v>0</v>
      </c>
      <c r="H20" s="76" t="b">
        <v>0</v>
      </c>
      <c r="I20" s="76">
        <v>1</v>
      </c>
      <c r="J20" s="76">
        <v>542</v>
      </c>
      <c r="K20" s="76" t="s">
        <v>900</v>
      </c>
      <c r="L20" s="78" t="s">
        <v>942</v>
      </c>
    </row>
    <row r="21" spans="1:12" x14ac:dyDescent="0.55000000000000004">
      <c r="A21" s="76" t="s">
        <v>75</v>
      </c>
      <c r="B21" s="80" t="s">
        <v>943</v>
      </c>
      <c r="C21" s="76" t="b">
        <v>1</v>
      </c>
      <c r="D21" s="76" t="b">
        <v>0</v>
      </c>
      <c r="E21" s="76" t="b">
        <v>0</v>
      </c>
      <c r="F21" s="76" t="b">
        <v>0</v>
      </c>
      <c r="G21" s="76" t="b">
        <v>0</v>
      </c>
      <c r="H21" s="76" t="b">
        <v>0</v>
      </c>
      <c r="I21" s="76">
        <v>1</v>
      </c>
      <c r="J21" s="76">
        <v>15</v>
      </c>
      <c r="K21" s="76" t="s">
        <v>900</v>
      </c>
      <c r="L21" s="78" t="s">
        <v>944</v>
      </c>
    </row>
    <row r="22" spans="1:12" x14ac:dyDescent="0.55000000000000004">
      <c r="A22" s="76" t="s">
        <v>76</v>
      </c>
      <c r="B22" s="80" t="s">
        <v>945</v>
      </c>
      <c r="C22" s="76" t="b">
        <v>1</v>
      </c>
      <c r="D22" s="76" t="b">
        <v>0</v>
      </c>
      <c r="E22" s="76" t="b">
        <v>0</v>
      </c>
      <c r="F22" s="76" t="b">
        <v>0</v>
      </c>
      <c r="G22" s="76" t="b">
        <v>0</v>
      </c>
      <c r="H22" s="76" t="b">
        <v>0</v>
      </c>
      <c r="I22" s="76">
        <v>1</v>
      </c>
      <c r="J22" s="76">
        <v>15</v>
      </c>
      <c r="K22" s="76" t="s">
        <v>900</v>
      </c>
      <c r="L22" s="78" t="s">
        <v>946</v>
      </c>
    </row>
    <row r="23" spans="1:12" x14ac:dyDescent="0.55000000000000004">
      <c r="A23" s="76" t="s">
        <v>722</v>
      </c>
      <c r="B23" s="80" t="s">
        <v>947</v>
      </c>
      <c r="C23" s="76" t="b">
        <v>1</v>
      </c>
      <c r="D23" s="76" t="b">
        <v>0</v>
      </c>
      <c r="E23" s="76" t="b">
        <v>0</v>
      </c>
      <c r="F23" s="76" t="b">
        <v>0</v>
      </c>
      <c r="G23" s="76" t="b">
        <v>0</v>
      </c>
      <c r="H23" s="76" t="b">
        <v>0</v>
      </c>
      <c r="I23" s="76">
        <v>1</v>
      </c>
      <c r="J23" s="76">
        <v>542</v>
      </c>
      <c r="K23" s="76" t="s">
        <v>900</v>
      </c>
      <c r="L23" s="78" t="s">
        <v>948</v>
      </c>
    </row>
    <row r="24" spans="1:12" x14ac:dyDescent="0.55000000000000004">
      <c r="A24" s="76" t="s">
        <v>949</v>
      </c>
      <c r="B24" s="80" t="s">
        <v>950</v>
      </c>
      <c r="C24" s="76" t="b">
        <v>1</v>
      </c>
      <c r="D24" s="76" t="b">
        <v>0</v>
      </c>
      <c r="E24" s="76" t="b">
        <v>0</v>
      </c>
      <c r="F24" s="76" t="b">
        <v>0</v>
      </c>
      <c r="G24" s="76" t="b">
        <v>0</v>
      </c>
      <c r="H24" s="76" t="b">
        <v>0</v>
      </c>
      <c r="I24" s="76">
        <v>1</v>
      </c>
      <c r="J24" s="76">
        <v>542</v>
      </c>
      <c r="K24" s="76" t="s">
        <v>900</v>
      </c>
      <c r="L24" s="78" t="s">
        <v>951</v>
      </c>
    </row>
    <row r="25" spans="1:12" x14ac:dyDescent="0.55000000000000004">
      <c r="A25" s="76" t="s">
        <v>713</v>
      </c>
      <c r="B25" s="80" t="s">
        <v>952</v>
      </c>
      <c r="C25" s="76" t="b">
        <v>1</v>
      </c>
      <c r="D25" s="76" t="b">
        <v>0</v>
      </c>
      <c r="E25" s="76" t="b">
        <v>0</v>
      </c>
      <c r="F25" s="76" t="b">
        <v>0</v>
      </c>
      <c r="G25" s="76" t="b">
        <v>0</v>
      </c>
      <c r="H25" s="76" t="b">
        <v>0</v>
      </c>
      <c r="I25" s="76">
        <v>1</v>
      </c>
      <c r="J25" s="76">
        <v>542</v>
      </c>
      <c r="K25" s="76" t="s">
        <v>900</v>
      </c>
      <c r="L25" s="78" t="s">
        <v>953</v>
      </c>
    </row>
    <row r="26" spans="1:12" x14ac:dyDescent="0.55000000000000004">
      <c r="A26" s="76" t="s">
        <v>718</v>
      </c>
      <c r="B26" s="80" t="s">
        <v>954</v>
      </c>
      <c r="C26" s="76" t="b">
        <v>1</v>
      </c>
      <c r="D26" s="76" t="b">
        <v>0</v>
      </c>
      <c r="E26" s="76" t="b">
        <v>0</v>
      </c>
      <c r="F26" s="76" t="b">
        <v>0</v>
      </c>
      <c r="G26" s="76" t="b">
        <v>0</v>
      </c>
      <c r="H26" s="76" t="b">
        <v>0</v>
      </c>
      <c r="I26" s="76">
        <v>1</v>
      </c>
      <c r="J26" s="76">
        <v>542</v>
      </c>
      <c r="K26" s="76" t="s">
        <v>900</v>
      </c>
      <c r="L26" s="78" t="s">
        <v>955</v>
      </c>
    </row>
  </sheetData>
  <autoFilter ref="A1:L26"/>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C43"/>
  <sheetViews>
    <sheetView showGridLines="0" zoomScale="119" zoomScaleNormal="119" workbookViewId="0"/>
  </sheetViews>
  <sheetFormatPr defaultRowHeight="14.4" x14ac:dyDescent="0.55000000000000004"/>
  <cols>
    <col min="1" max="1" width="3.734375" customWidth="1"/>
    <col min="2" max="2" width="8.83984375" style="1"/>
    <col min="3" max="3" width="66" style="18" customWidth="1"/>
    <col min="4" max="4" width="2.62890625" customWidth="1"/>
    <col min="6" max="6" width="11" customWidth="1"/>
    <col min="7" max="7" width="12.7890625" customWidth="1"/>
    <col min="10" max="10" width="3" customWidth="1"/>
  </cols>
  <sheetData>
    <row r="2" spans="2:3" x14ac:dyDescent="0.55000000000000004">
      <c r="B2" s="1" t="s">
        <v>859</v>
      </c>
    </row>
    <row r="4" spans="2:3" ht="129.30000000000001" customHeight="1" x14ac:dyDescent="0.55000000000000004">
      <c r="C4" s="18" t="s">
        <v>885</v>
      </c>
    </row>
    <row r="6" spans="2:3" ht="46.8" customHeight="1" x14ac:dyDescent="0.55000000000000004">
      <c r="C6" s="18" t="s">
        <v>860</v>
      </c>
    </row>
    <row r="8" spans="2:3" ht="57.6" x14ac:dyDescent="0.55000000000000004">
      <c r="C8" s="18" t="s">
        <v>861</v>
      </c>
    </row>
    <row r="10" spans="2:3" ht="69.900000000000006" customHeight="1" x14ac:dyDescent="0.55000000000000004">
      <c r="C10" s="18" t="s">
        <v>880</v>
      </c>
    </row>
    <row r="12" spans="2:3" ht="111" customHeight="1" x14ac:dyDescent="0.55000000000000004">
      <c r="C12" s="18" t="s">
        <v>862</v>
      </c>
    </row>
    <row r="14" spans="2:3" x14ac:dyDescent="0.55000000000000004">
      <c r="B14" s="1" t="s">
        <v>863</v>
      </c>
    </row>
    <row r="15" spans="2:3" ht="145.19999999999999" customHeight="1" x14ac:dyDescent="0.55000000000000004">
      <c r="C15" s="18" t="s">
        <v>864</v>
      </c>
    </row>
    <row r="16" spans="2:3" ht="28.8" x14ac:dyDescent="0.55000000000000004">
      <c r="C16" s="18" t="s">
        <v>865</v>
      </c>
    </row>
    <row r="18" spans="2:3" x14ac:dyDescent="0.55000000000000004">
      <c r="B18" s="1" t="s">
        <v>866</v>
      </c>
    </row>
    <row r="20" spans="2:3" ht="100.8" x14ac:dyDescent="0.55000000000000004">
      <c r="C20" s="18" t="s">
        <v>867</v>
      </c>
    </row>
    <row r="22" spans="2:3" ht="86.4" x14ac:dyDescent="0.55000000000000004">
      <c r="C22" s="18" t="s">
        <v>868</v>
      </c>
    </row>
    <row r="24" spans="2:3" x14ac:dyDescent="0.55000000000000004">
      <c r="B24" s="1" t="s">
        <v>869</v>
      </c>
    </row>
    <row r="26" spans="2:3" x14ac:dyDescent="0.55000000000000004">
      <c r="C26" s="18" t="s">
        <v>870</v>
      </c>
    </row>
    <row r="27" spans="2:3" ht="18.899999999999999" customHeight="1" x14ac:dyDescent="0.55000000000000004">
      <c r="C27" s="74" t="s">
        <v>871</v>
      </c>
    </row>
    <row r="28" spans="2:3" ht="46.8" customHeight="1" x14ac:dyDescent="0.55000000000000004">
      <c r="C28" s="18" t="s">
        <v>879</v>
      </c>
    </row>
    <row r="29" spans="2:3" ht="28.8" x14ac:dyDescent="0.55000000000000004">
      <c r="C29" s="18" t="s">
        <v>872</v>
      </c>
    </row>
    <row r="31" spans="2:3" x14ac:dyDescent="0.55000000000000004">
      <c r="C31" s="18" t="s">
        <v>873</v>
      </c>
    </row>
    <row r="32" spans="2:3" x14ac:dyDescent="0.55000000000000004">
      <c r="C32" s="18" t="s">
        <v>875</v>
      </c>
    </row>
    <row r="33" spans="2:3" ht="28.8" x14ac:dyDescent="0.55000000000000004">
      <c r="C33" s="18" t="s">
        <v>876</v>
      </c>
    </row>
    <row r="34" spans="2:3" ht="28.8" x14ac:dyDescent="0.55000000000000004">
      <c r="C34" s="18" t="s">
        <v>881</v>
      </c>
    </row>
    <row r="35" spans="2:3" x14ac:dyDescent="0.55000000000000004">
      <c r="C35" s="75" t="s">
        <v>874</v>
      </c>
    </row>
    <row r="36" spans="2:3" ht="43.2" x14ac:dyDescent="0.55000000000000004">
      <c r="C36" s="18" t="s">
        <v>882</v>
      </c>
    </row>
    <row r="37" spans="2:3" ht="43.2" x14ac:dyDescent="0.55000000000000004">
      <c r="C37" s="18" t="s">
        <v>877</v>
      </c>
    </row>
    <row r="39" spans="2:3" x14ac:dyDescent="0.55000000000000004">
      <c r="B39" s="1" t="s">
        <v>878</v>
      </c>
    </row>
    <row r="41" spans="2:3" ht="76.5" customHeight="1" x14ac:dyDescent="0.55000000000000004">
      <c r="C41" s="18" t="s">
        <v>883</v>
      </c>
    </row>
    <row r="43" spans="2:3" ht="244.8" x14ac:dyDescent="0.55000000000000004">
      <c r="C43" s="18" t="s">
        <v>884</v>
      </c>
    </row>
  </sheetData>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1"/>
  <sheetViews>
    <sheetView workbookViewId="0">
      <selection activeCell="C2" sqref="C2"/>
    </sheetView>
  </sheetViews>
  <sheetFormatPr defaultRowHeight="14.4" x14ac:dyDescent="0.55000000000000004"/>
  <cols>
    <col min="1" max="3" width="11.15625" customWidth="1"/>
    <col min="6" max="6" width="8.83984375" style="5"/>
  </cols>
  <sheetData>
    <row r="1" spans="1:6" s="1" customFormat="1" x14ac:dyDescent="0.55000000000000004">
      <c r="A1" s="1" t="s">
        <v>2</v>
      </c>
      <c r="B1" s="1" t="s">
        <v>1</v>
      </c>
      <c r="C1" s="1" t="s">
        <v>0</v>
      </c>
      <c r="E1" s="4" t="s">
        <v>3</v>
      </c>
      <c r="F1" s="4"/>
    </row>
    <row r="2" spans="1:6" x14ac:dyDescent="0.55000000000000004">
      <c r="A2" s="2">
        <v>1</v>
      </c>
      <c r="B2" s="3">
        <v>1</v>
      </c>
      <c r="C2" s="2">
        <f>IF(COUNTIF(B$2:B2,B2)=1,1,0)</f>
        <v>1</v>
      </c>
      <c r="E2" s="5" t="s">
        <v>4</v>
      </c>
    </row>
    <row r="3" spans="1:6" x14ac:dyDescent="0.55000000000000004">
      <c r="A3" s="2">
        <v>2</v>
      </c>
      <c r="B3" s="3">
        <v>4</v>
      </c>
      <c r="C3" s="2">
        <f>IF(COUNTIF(B$2:B3,B3)=1,1,0)</f>
        <v>1</v>
      </c>
      <c r="E3" s="5"/>
      <c r="F3" s="6" t="s">
        <v>5</v>
      </c>
    </row>
    <row r="4" spans="1:6" x14ac:dyDescent="0.55000000000000004">
      <c r="A4" s="2">
        <v>3</v>
      </c>
      <c r="B4" s="3">
        <v>4</v>
      </c>
      <c r="C4" s="2">
        <f>IF(COUNTIF(B$2:B4,B4)=1,1,0)</f>
        <v>0</v>
      </c>
      <c r="E4" s="5"/>
      <c r="F4" s="7" t="s">
        <v>6</v>
      </c>
    </row>
    <row r="5" spans="1:6" x14ac:dyDescent="0.55000000000000004">
      <c r="A5" s="2">
        <v>4</v>
      </c>
      <c r="B5" s="3">
        <v>3</v>
      </c>
      <c r="C5" s="2">
        <f>IF(COUNTIF(B$2:B5,B5)=1,1,0)</f>
        <v>1</v>
      </c>
      <c r="E5" s="5"/>
      <c r="F5" s="7"/>
    </row>
    <row r="6" spans="1:6" x14ac:dyDescent="0.55000000000000004">
      <c r="A6" s="2">
        <v>5</v>
      </c>
      <c r="B6" s="3">
        <v>4</v>
      </c>
      <c r="C6" s="2">
        <f>IF(COUNTIF(B$2:B6,B6)=1,1,0)</f>
        <v>0</v>
      </c>
      <c r="E6" s="5" t="s">
        <v>7</v>
      </c>
    </row>
    <row r="7" spans="1:6" x14ac:dyDescent="0.55000000000000004">
      <c r="A7" s="2">
        <v>6</v>
      </c>
      <c r="B7" s="3">
        <v>2</v>
      </c>
      <c r="C7" s="2">
        <f>IF(COUNTIF(B$2:B7,B7)=1,1,0)</f>
        <v>1</v>
      </c>
      <c r="E7" s="5"/>
      <c r="F7" s="5" t="s">
        <v>8</v>
      </c>
    </row>
    <row r="8" spans="1:6" x14ac:dyDescent="0.55000000000000004">
      <c r="A8" s="2">
        <v>7</v>
      </c>
      <c r="B8" s="3">
        <v>3</v>
      </c>
      <c r="C8" s="2">
        <f>IF(COUNTIF(B$2:B8,B8)=1,1,0)</f>
        <v>0</v>
      </c>
      <c r="E8" s="5" t="s">
        <v>25</v>
      </c>
    </row>
    <row r="9" spans="1:6" x14ac:dyDescent="0.55000000000000004">
      <c r="A9" s="2">
        <v>8</v>
      </c>
      <c r="B9" s="3">
        <v>1</v>
      </c>
      <c r="C9" s="2">
        <f>IF(COUNTIF(B$2:B9,B9)=1,1,0)</f>
        <v>0</v>
      </c>
      <c r="E9" s="5"/>
    </row>
    <row r="10" spans="1:6" x14ac:dyDescent="0.55000000000000004">
      <c r="A10" s="2">
        <v>9</v>
      </c>
      <c r="B10" s="3">
        <v>4</v>
      </c>
      <c r="C10" s="2">
        <f>IF(COUNTIF(B$2:B10,B10)=1,1,0)</f>
        <v>0</v>
      </c>
      <c r="E10" s="5" t="s">
        <v>9</v>
      </c>
    </row>
    <row r="11" spans="1:6" x14ac:dyDescent="0.55000000000000004">
      <c r="A11" s="2">
        <v>10</v>
      </c>
      <c r="B11" s="3">
        <v>2</v>
      </c>
      <c r="C11" s="2">
        <f>IF(COUNTIF(B$2:B11,B11)=1,1,0)</f>
        <v>0</v>
      </c>
    </row>
  </sheetData>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30"/>
  <sheetViews>
    <sheetView workbookViewId="0">
      <selection activeCell="D17" sqref="D17"/>
    </sheetView>
  </sheetViews>
  <sheetFormatPr defaultRowHeight="14.4" x14ac:dyDescent="0.55000000000000004"/>
  <cols>
    <col min="1" max="4" width="11.15625" customWidth="1"/>
    <col min="7" max="7" width="8.83984375" style="5"/>
    <col min="11" max="11" width="20.62890625" customWidth="1"/>
  </cols>
  <sheetData>
    <row r="1" spans="1:12" s="1" customFormat="1" x14ac:dyDescent="0.55000000000000004">
      <c r="A1" s="1" t="s">
        <v>2</v>
      </c>
      <c r="B1" s="1" t="s">
        <v>10</v>
      </c>
      <c r="C1" s="1" t="s">
        <v>11</v>
      </c>
      <c r="D1" s="1" t="s">
        <v>0</v>
      </c>
      <c r="F1" s="4" t="s">
        <v>3</v>
      </c>
      <c r="G1" s="4"/>
    </row>
    <row r="2" spans="1:12" x14ac:dyDescent="0.55000000000000004">
      <c r="A2" s="2">
        <v>1</v>
      </c>
      <c r="B2" s="3">
        <v>1</v>
      </c>
      <c r="C2" s="3">
        <v>1</v>
      </c>
      <c r="D2" s="2">
        <f>IF(OR(COUNTIF(B$2:B2,B2)=1,COUNTIF(C$2:C2,C2)=1), 1,0)</f>
        <v>1</v>
      </c>
      <c r="F2" s="5" t="s">
        <v>12</v>
      </c>
    </row>
    <row r="3" spans="1:12" x14ac:dyDescent="0.55000000000000004">
      <c r="A3" s="2">
        <v>2</v>
      </c>
      <c r="B3" s="3">
        <v>4</v>
      </c>
      <c r="C3" s="3">
        <v>2</v>
      </c>
      <c r="D3" s="2">
        <f>IF(OR(COUNTIF(B$2:B3,B3)=1,COUNTIF(C$2:C3,C3)=1), 1,0)</f>
        <v>1</v>
      </c>
      <c r="F3" s="5"/>
      <c r="G3" s="6" t="s">
        <v>13</v>
      </c>
    </row>
    <row r="4" spans="1:12" x14ac:dyDescent="0.55000000000000004">
      <c r="A4" s="2">
        <v>3</v>
      </c>
      <c r="B4" s="3">
        <v>4</v>
      </c>
      <c r="C4" s="3">
        <v>2</v>
      </c>
      <c r="D4" s="2">
        <f>IF(OR(COUNTIF(B$2:B4,B4)=1,COUNTIF(C$2:C4,C4)=1), 1,0)</f>
        <v>0</v>
      </c>
      <c r="F4" s="5"/>
      <c r="G4" s="7"/>
    </row>
    <row r="5" spans="1:12" x14ac:dyDescent="0.55000000000000004">
      <c r="A5" s="2">
        <v>4</v>
      </c>
      <c r="B5" s="3">
        <v>3</v>
      </c>
      <c r="C5" s="3">
        <v>3</v>
      </c>
      <c r="D5" s="2">
        <f>IF(OR(COUNTIF(B$2:B5,B5)=1,COUNTIF(C$2:C5,C5)=1), 1,0)</f>
        <v>1</v>
      </c>
      <c r="F5" s="5" t="s">
        <v>14</v>
      </c>
    </row>
    <row r="6" spans="1:12" x14ac:dyDescent="0.55000000000000004">
      <c r="A6" s="2">
        <v>5</v>
      </c>
      <c r="B6" s="3">
        <v>4</v>
      </c>
      <c r="C6" s="3">
        <v>1</v>
      </c>
      <c r="D6" s="8">
        <f>IF(OR(COUNTIF(B$2:B6,B6)=1,COUNTIF(C$2:C6,C6)=1), 1,0)</f>
        <v>0</v>
      </c>
      <c r="F6" s="5"/>
    </row>
    <row r="7" spans="1:12" x14ac:dyDescent="0.55000000000000004">
      <c r="A7" s="2">
        <v>6</v>
      </c>
      <c r="B7" s="3">
        <v>2</v>
      </c>
      <c r="C7" s="3">
        <v>3</v>
      </c>
      <c r="D7" s="2">
        <f>IF(OR(COUNTIF(B$2:B7,B7)=1,COUNTIF(C$2:C7,C7)=1), 1,0)</f>
        <v>1</v>
      </c>
      <c r="F7" s="5"/>
    </row>
    <row r="8" spans="1:12" x14ac:dyDescent="0.55000000000000004">
      <c r="A8" s="2">
        <v>7</v>
      </c>
      <c r="B8" s="3">
        <v>3</v>
      </c>
      <c r="C8" s="3">
        <v>1</v>
      </c>
      <c r="D8" s="8">
        <f>IF(OR(COUNTIF(B$2:B8,B8)=1,COUNTIF(C$2:C8,C8)=1), 1,0)</f>
        <v>0</v>
      </c>
    </row>
    <row r="9" spans="1:12" x14ac:dyDescent="0.55000000000000004">
      <c r="A9" s="2">
        <v>8</v>
      </c>
      <c r="B9" s="3">
        <v>1</v>
      </c>
      <c r="C9" s="3">
        <v>2</v>
      </c>
      <c r="D9" s="8">
        <f>IF(OR(COUNTIF(B$2:B9,B9)=1,COUNTIF(C$2:C9,C9)=1), 1,0)</f>
        <v>0</v>
      </c>
    </row>
    <row r="10" spans="1:12" x14ac:dyDescent="0.55000000000000004">
      <c r="A10" s="2">
        <v>9</v>
      </c>
      <c r="B10" s="3">
        <v>4</v>
      </c>
      <c r="C10" s="3">
        <v>1</v>
      </c>
      <c r="D10" s="2">
        <f>IF(OR(COUNTIF(B$2:B10,B10)=1,COUNTIF(C$2:C10,C10)=1), 1,0)</f>
        <v>0</v>
      </c>
    </row>
    <row r="11" spans="1:12" x14ac:dyDescent="0.55000000000000004">
      <c r="A11" s="2">
        <v>10</v>
      </c>
      <c r="B11" s="3">
        <v>2</v>
      </c>
      <c r="C11" s="3">
        <v>2</v>
      </c>
      <c r="D11" s="8">
        <f>IF(OR(COUNTIF(B$2:B11,B11)=1,COUNTIF(C$2:C11,C11)=1), 1,0)</f>
        <v>0</v>
      </c>
    </row>
    <row r="13" spans="1:12" x14ac:dyDescent="0.55000000000000004">
      <c r="A13" s="5" t="s">
        <v>15</v>
      </c>
      <c r="H13" s="5" t="s">
        <v>20</v>
      </c>
    </row>
    <row r="14" spans="1:12" x14ac:dyDescent="0.55000000000000004">
      <c r="A14" s="5" t="s">
        <v>17</v>
      </c>
      <c r="H14" s="5" t="s">
        <v>61</v>
      </c>
    </row>
    <row r="16" spans="1:12" x14ac:dyDescent="0.55000000000000004">
      <c r="A16" s="1" t="s">
        <v>2</v>
      </c>
      <c r="B16" s="1" t="s">
        <v>10</v>
      </c>
      <c r="C16" s="1" t="s">
        <v>11</v>
      </c>
      <c r="D16" s="1" t="s">
        <v>16</v>
      </c>
      <c r="E16" s="1" t="s">
        <v>0</v>
      </c>
      <c r="G16"/>
      <c r="H16" s="1" t="s">
        <v>2</v>
      </c>
      <c r="I16" s="1" t="s">
        <v>10</v>
      </c>
      <c r="J16" s="1" t="s">
        <v>11</v>
      </c>
      <c r="K16" s="1" t="s">
        <v>24</v>
      </c>
      <c r="L16" s="1" t="s">
        <v>0</v>
      </c>
    </row>
    <row r="17" spans="1:12" x14ac:dyDescent="0.55000000000000004">
      <c r="A17" s="2">
        <v>1</v>
      </c>
      <c r="B17" s="3">
        <v>1</v>
      </c>
      <c r="C17" s="3">
        <v>1</v>
      </c>
      <c r="D17" s="3" t="str">
        <f>CONCATENATE(B17, " ",C17)</f>
        <v>1 1</v>
      </c>
      <c r="E17" s="2">
        <f>IF(COUNTIF(D$2:D17,D17)=1,1,0)</f>
        <v>1</v>
      </c>
      <c r="G17"/>
      <c r="H17" s="2">
        <v>1</v>
      </c>
      <c r="I17" s="3">
        <v>1</v>
      </c>
      <c r="J17" s="3">
        <v>1</v>
      </c>
      <c r="K17" s="3">
        <f>10*I17+J17</f>
        <v>11</v>
      </c>
      <c r="L17" s="2">
        <f>IF(COUNTIF(K$2:K17,K17)=1,1,0)</f>
        <v>1</v>
      </c>
    </row>
    <row r="18" spans="1:12" x14ac:dyDescent="0.55000000000000004">
      <c r="A18" s="2">
        <v>2</v>
      </c>
      <c r="B18" s="3">
        <v>4</v>
      </c>
      <c r="C18" s="3">
        <v>2</v>
      </c>
      <c r="D18" s="3" t="str">
        <f t="shared" ref="D18:D26" si="0">CONCATENATE(B18, " ",C18)</f>
        <v>4 2</v>
      </c>
      <c r="E18" s="2">
        <f>IF(COUNTIF(D$2:D18,D18)=1,1,0)</f>
        <v>1</v>
      </c>
      <c r="G18"/>
      <c r="H18" s="2">
        <v>2</v>
      </c>
      <c r="I18" s="3">
        <v>4</v>
      </c>
      <c r="J18" s="3">
        <v>2</v>
      </c>
      <c r="K18" s="3">
        <f t="shared" ref="K18:K26" si="1">10*I18+J18</f>
        <v>42</v>
      </c>
      <c r="L18" s="2">
        <f>IF(COUNTIF(K$2:K18,K18)=1,1,0)</f>
        <v>1</v>
      </c>
    </row>
    <row r="19" spans="1:12" x14ac:dyDescent="0.55000000000000004">
      <c r="A19" s="2">
        <v>3</v>
      </c>
      <c r="B19" s="3">
        <v>4</v>
      </c>
      <c r="C19" s="3">
        <v>2</v>
      </c>
      <c r="D19" s="3" t="str">
        <f t="shared" si="0"/>
        <v>4 2</v>
      </c>
      <c r="E19" s="2">
        <f>IF(COUNTIF(D$2:D19,D19)=1,1,0)</f>
        <v>0</v>
      </c>
      <c r="G19"/>
      <c r="H19" s="2">
        <v>3</v>
      </c>
      <c r="I19" s="3">
        <v>4</v>
      </c>
      <c r="J19" s="3">
        <v>2</v>
      </c>
      <c r="K19" s="3">
        <f t="shared" si="1"/>
        <v>42</v>
      </c>
      <c r="L19" s="2">
        <f>IF(COUNTIF(K$2:K19,K19)=1,1,0)</f>
        <v>0</v>
      </c>
    </row>
    <row r="20" spans="1:12" x14ac:dyDescent="0.55000000000000004">
      <c r="A20" s="2">
        <v>4</v>
      </c>
      <c r="B20" s="3">
        <v>3</v>
      </c>
      <c r="C20" s="3">
        <v>3</v>
      </c>
      <c r="D20" s="3" t="str">
        <f t="shared" si="0"/>
        <v>3 3</v>
      </c>
      <c r="E20" s="2">
        <f>IF(COUNTIF(D$2:D20,D20)=1,1,0)</f>
        <v>1</v>
      </c>
      <c r="G20"/>
      <c r="H20" s="2">
        <v>4</v>
      </c>
      <c r="I20" s="3">
        <v>3</v>
      </c>
      <c r="J20" s="3">
        <v>3</v>
      </c>
      <c r="K20" s="3">
        <f t="shared" si="1"/>
        <v>33</v>
      </c>
      <c r="L20" s="2">
        <f>IF(COUNTIF(K$2:K20,K20)=1,1,0)</f>
        <v>1</v>
      </c>
    </row>
    <row r="21" spans="1:12" x14ac:dyDescent="0.55000000000000004">
      <c r="A21" s="2">
        <v>5</v>
      </c>
      <c r="B21" s="3">
        <v>4</v>
      </c>
      <c r="C21" s="3">
        <v>1</v>
      </c>
      <c r="D21" s="3" t="str">
        <f t="shared" si="0"/>
        <v>4 1</v>
      </c>
      <c r="E21" s="2">
        <f>IF(COUNTIF(D$2:D21,D21)=1,1,0)</f>
        <v>1</v>
      </c>
      <c r="G21"/>
      <c r="H21" s="2">
        <v>5</v>
      </c>
      <c r="I21" s="3">
        <v>4</v>
      </c>
      <c r="J21" s="3">
        <v>1</v>
      </c>
      <c r="K21" s="3">
        <f t="shared" si="1"/>
        <v>41</v>
      </c>
      <c r="L21" s="2">
        <f>IF(COUNTIF(K$2:K21,K21)=1,1,0)</f>
        <v>1</v>
      </c>
    </row>
    <row r="22" spans="1:12" x14ac:dyDescent="0.55000000000000004">
      <c r="A22" s="2">
        <v>6</v>
      </c>
      <c r="B22" s="3">
        <v>2</v>
      </c>
      <c r="C22" s="3">
        <v>3</v>
      </c>
      <c r="D22" s="3" t="str">
        <f t="shared" si="0"/>
        <v>2 3</v>
      </c>
      <c r="E22" s="2">
        <f>IF(COUNTIF(D$2:D22,D22)=1,1,0)</f>
        <v>1</v>
      </c>
      <c r="G22"/>
      <c r="H22" s="2">
        <v>6</v>
      </c>
      <c r="I22" s="3">
        <v>2</v>
      </c>
      <c r="J22" s="3">
        <v>3</v>
      </c>
      <c r="K22" s="3">
        <f t="shared" si="1"/>
        <v>23</v>
      </c>
      <c r="L22" s="2">
        <f>IF(COUNTIF(K$2:K22,K22)=1,1,0)</f>
        <v>1</v>
      </c>
    </row>
    <row r="23" spans="1:12" x14ac:dyDescent="0.55000000000000004">
      <c r="A23" s="2">
        <v>7</v>
      </c>
      <c r="B23" s="3">
        <v>3</v>
      </c>
      <c r="C23" s="3">
        <v>1</v>
      </c>
      <c r="D23" s="3" t="str">
        <f t="shared" si="0"/>
        <v>3 1</v>
      </c>
      <c r="E23" s="2">
        <f>IF(COUNTIF(D$2:D23,D23)=1,1,0)</f>
        <v>1</v>
      </c>
      <c r="G23"/>
      <c r="H23" s="2">
        <v>7</v>
      </c>
      <c r="I23" s="3">
        <v>3</v>
      </c>
      <c r="J23" s="3">
        <v>1</v>
      </c>
      <c r="K23" s="3">
        <f t="shared" si="1"/>
        <v>31</v>
      </c>
      <c r="L23" s="2">
        <f>IF(COUNTIF(K$2:K23,K23)=1,1,0)</f>
        <v>1</v>
      </c>
    </row>
    <row r="24" spans="1:12" x14ac:dyDescent="0.55000000000000004">
      <c r="A24" s="2">
        <v>8</v>
      </c>
      <c r="B24" s="3">
        <v>1</v>
      </c>
      <c r="C24" s="3">
        <v>2</v>
      </c>
      <c r="D24" s="3" t="str">
        <f t="shared" si="0"/>
        <v>1 2</v>
      </c>
      <c r="E24" s="2">
        <f>IF(COUNTIF(D$2:D24,D24)=1,1,0)</f>
        <v>1</v>
      </c>
      <c r="G24"/>
      <c r="H24" s="2">
        <v>8</v>
      </c>
      <c r="I24" s="3">
        <v>1</v>
      </c>
      <c r="J24" s="3">
        <v>2</v>
      </c>
      <c r="K24" s="3">
        <f t="shared" si="1"/>
        <v>12</v>
      </c>
      <c r="L24" s="2">
        <f>IF(COUNTIF(K$2:K24,K24)=1,1,0)</f>
        <v>1</v>
      </c>
    </row>
    <row r="25" spans="1:12" x14ac:dyDescent="0.55000000000000004">
      <c r="A25" s="2">
        <v>9</v>
      </c>
      <c r="B25" s="3">
        <v>4</v>
      </c>
      <c r="C25" s="3">
        <v>1</v>
      </c>
      <c r="D25" s="3" t="str">
        <f t="shared" si="0"/>
        <v>4 1</v>
      </c>
      <c r="E25" s="2">
        <f>IF(COUNTIF(D$2:D25,D25)=1,1,0)</f>
        <v>0</v>
      </c>
      <c r="G25"/>
      <c r="H25" s="2">
        <v>9</v>
      </c>
      <c r="I25" s="3">
        <v>4</v>
      </c>
      <c r="J25" s="3">
        <v>1</v>
      </c>
      <c r="K25" s="3">
        <f t="shared" si="1"/>
        <v>41</v>
      </c>
      <c r="L25" s="2">
        <f>IF(COUNTIF(K$2:K25,K25)=1,1,0)</f>
        <v>0</v>
      </c>
    </row>
    <row r="26" spans="1:12" x14ac:dyDescent="0.55000000000000004">
      <c r="A26" s="2">
        <v>10</v>
      </c>
      <c r="B26" s="3">
        <v>2</v>
      </c>
      <c r="C26" s="3">
        <v>2</v>
      </c>
      <c r="D26" s="3" t="str">
        <f t="shared" si="0"/>
        <v>2 2</v>
      </c>
      <c r="E26" s="2">
        <f>IF(COUNTIF(D$2:D26,D26)=1,1,0)</f>
        <v>1</v>
      </c>
      <c r="G26"/>
      <c r="H26" s="2">
        <v>10</v>
      </c>
      <c r="I26" s="3">
        <v>2</v>
      </c>
      <c r="J26" s="3">
        <v>2</v>
      </c>
      <c r="K26" s="3">
        <f t="shared" si="1"/>
        <v>22</v>
      </c>
      <c r="L26" s="2">
        <f>IF(COUNTIF(K$2:K26,K26)=1,1,0)</f>
        <v>1</v>
      </c>
    </row>
    <row r="28" spans="1:12" x14ac:dyDescent="0.55000000000000004">
      <c r="A28" s="5" t="s">
        <v>18</v>
      </c>
      <c r="B28" s="5"/>
      <c r="C28" s="5"/>
      <c r="D28" s="5"/>
      <c r="E28" s="5"/>
      <c r="H28" s="5" t="s">
        <v>21</v>
      </c>
      <c r="I28" s="5"/>
      <c r="J28" s="5"/>
      <c r="K28" s="5"/>
      <c r="L28" s="5"/>
    </row>
    <row r="29" spans="1:12" x14ac:dyDescent="0.55000000000000004">
      <c r="A29" s="5" t="s">
        <v>19</v>
      </c>
      <c r="B29" s="5"/>
      <c r="C29" s="5"/>
      <c r="D29" s="5"/>
      <c r="E29" s="8">
        <f>SUM(E17:E26)</f>
        <v>8</v>
      </c>
      <c r="H29" s="5" t="s">
        <v>23</v>
      </c>
      <c r="I29" s="5"/>
      <c r="J29" s="5"/>
      <c r="K29" s="5"/>
      <c r="L29" s="8"/>
    </row>
    <row r="30" spans="1:12" x14ac:dyDescent="0.55000000000000004">
      <c r="H30" s="5" t="s">
        <v>22</v>
      </c>
    </row>
  </sheetData>
  <pageMargins left="0.7" right="0.7" top="0.75" bottom="0.75" header="0.3" footer="0.3"/>
  <pageSetup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16"/>
  <sheetViews>
    <sheetView topLeftCell="A2" workbookViewId="0">
      <selection activeCell="A2" sqref="A2:D2"/>
    </sheetView>
  </sheetViews>
  <sheetFormatPr defaultRowHeight="14.4" x14ac:dyDescent="0.55000000000000004"/>
  <cols>
    <col min="2" max="3" width="14.3671875" customWidth="1"/>
    <col min="4" max="4" width="13.1015625" customWidth="1"/>
    <col min="7" max="8" width="14.3671875" customWidth="1"/>
    <col min="9" max="9" width="13.1015625" customWidth="1"/>
  </cols>
  <sheetData>
    <row r="1" spans="1:9" s="9" customFormat="1" ht="50.7" customHeight="1" x14ac:dyDescent="0.55000000000000004">
      <c r="A1" s="86" t="s">
        <v>40</v>
      </c>
      <c r="B1" s="86"/>
      <c r="C1" s="86"/>
      <c r="D1" s="86"/>
      <c r="F1" s="86" t="s">
        <v>44</v>
      </c>
      <c r="G1" s="86"/>
      <c r="H1" s="86"/>
      <c r="I1" s="86"/>
    </row>
    <row r="2" spans="1:9" s="9" customFormat="1" ht="85.2" customHeight="1" x14ac:dyDescent="0.55000000000000004">
      <c r="A2" s="86" t="s">
        <v>41</v>
      </c>
      <c r="B2" s="86"/>
      <c r="C2" s="86"/>
      <c r="D2" s="86"/>
      <c r="F2" s="86" t="s">
        <v>84</v>
      </c>
      <c r="G2" s="86"/>
      <c r="H2" s="86"/>
      <c r="I2" s="86"/>
    </row>
    <row r="3" spans="1:9" ht="14.4" customHeight="1" x14ac:dyDescent="0.55000000000000004">
      <c r="A3" s="1" t="s">
        <v>2</v>
      </c>
      <c r="B3" s="1" t="s">
        <v>38</v>
      </c>
      <c r="C3" s="1" t="s">
        <v>39</v>
      </c>
      <c r="D3" s="1" t="s">
        <v>0</v>
      </c>
      <c r="F3" s="16" t="s">
        <v>2</v>
      </c>
      <c r="G3" s="17" t="s">
        <v>38</v>
      </c>
      <c r="H3" s="17" t="s">
        <v>39</v>
      </c>
      <c r="I3" s="16" t="s">
        <v>0</v>
      </c>
    </row>
    <row r="4" spans="1:9" x14ac:dyDescent="0.55000000000000004">
      <c r="A4" s="2">
        <v>1</v>
      </c>
      <c r="B4" s="3" t="s">
        <v>26</v>
      </c>
      <c r="C4" s="3" t="s">
        <v>30</v>
      </c>
      <c r="D4" s="2">
        <f>IF(COUNTIF(C$2:C4,C4)=1,1,0)</f>
        <v>1</v>
      </c>
      <c r="F4" s="10">
        <v>1</v>
      </c>
      <c r="G4" s="11" t="s">
        <v>26</v>
      </c>
      <c r="H4" s="11" t="s">
        <v>30</v>
      </c>
      <c r="I4" s="12">
        <f>IF(COUNTIF(H$2:H4,H4)=1,1,0)</f>
        <v>1</v>
      </c>
    </row>
    <row r="5" spans="1:9" x14ac:dyDescent="0.55000000000000004">
      <c r="A5" s="2">
        <v>2</v>
      </c>
      <c r="B5" s="3" t="s">
        <v>27</v>
      </c>
      <c r="C5" s="3" t="s">
        <v>31</v>
      </c>
      <c r="D5" s="2">
        <f>IF(COUNTIF(C$2:C5,C5)=1,1,0)</f>
        <v>1</v>
      </c>
      <c r="F5" s="13">
        <v>8</v>
      </c>
      <c r="G5" s="14" t="s">
        <v>26</v>
      </c>
      <c r="H5" s="14" t="s">
        <v>36</v>
      </c>
      <c r="I5" s="15">
        <f>IF(COUNTIF(H$2:H5,H5)=1,1,0)</f>
        <v>1</v>
      </c>
    </row>
    <row r="6" spans="1:9" x14ac:dyDescent="0.55000000000000004">
      <c r="A6" s="2">
        <v>3</v>
      </c>
      <c r="B6" s="3" t="s">
        <v>27</v>
      </c>
      <c r="C6" s="3" t="s">
        <v>31</v>
      </c>
      <c r="D6" s="2">
        <f>IF(COUNTIF(C$2:C6,C6)=1,1,0)</f>
        <v>0</v>
      </c>
      <c r="F6" s="10">
        <v>10</v>
      </c>
      <c r="G6" s="11" t="s">
        <v>29</v>
      </c>
      <c r="H6" s="11" t="s">
        <v>37</v>
      </c>
      <c r="I6" s="12">
        <f>IF(COUNTIF(H$2:H6,H6)=1,1,0)</f>
        <v>1</v>
      </c>
    </row>
    <row r="7" spans="1:9" x14ac:dyDescent="0.55000000000000004">
      <c r="A7" s="2">
        <v>4</v>
      </c>
      <c r="B7" s="3" t="s">
        <v>28</v>
      </c>
      <c r="C7" s="3" t="s">
        <v>32</v>
      </c>
      <c r="D7" s="2">
        <f>IF(COUNTIF(C$2:C7,C7)=1,1,0)</f>
        <v>1</v>
      </c>
      <c r="F7" s="13">
        <v>6</v>
      </c>
      <c r="G7" s="14" t="s">
        <v>29</v>
      </c>
      <c r="H7" s="14" t="s">
        <v>34</v>
      </c>
      <c r="I7" s="15">
        <f>IF(COUNTIF(H$2:H7,H7)=1,1,0)</f>
        <v>1</v>
      </c>
    </row>
    <row r="8" spans="1:9" x14ac:dyDescent="0.55000000000000004">
      <c r="A8" s="2">
        <v>5</v>
      </c>
      <c r="B8" s="3" t="s">
        <v>27</v>
      </c>
      <c r="C8" s="3" t="s">
        <v>33</v>
      </c>
      <c r="D8" s="2">
        <f>IF(COUNTIF(C$2:C8,C8)=1,1,0)</f>
        <v>1</v>
      </c>
      <c r="F8" s="10">
        <v>7</v>
      </c>
      <c r="G8" s="11" t="s">
        <v>28</v>
      </c>
      <c r="H8" s="11" t="s">
        <v>35</v>
      </c>
      <c r="I8" s="12">
        <f>IF(COUNTIF(H$2:H8,H8)=1,1,0)</f>
        <v>1</v>
      </c>
    </row>
    <row r="9" spans="1:9" x14ac:dyDescent="0.55000000000000004">
      <c r="A9" s="2">
        <v>6</v>
      </c>
      <c r="B9" s="3" t="s">
        <v>29</v>
      </c>
      <c r="C9" s="3" t="s">
        <v>34</v>
      </c>
      <c r="D9" s="2">
        <f>IF(COUNTIF(C$2:C9,C9)=1,1,0)</f>
        <v>1</v>
      </c>
      <c r="F9" s="13">
        <v>4</v>
      </c>
      <c r="G9" s="14" t="s">
        <v>28</v>
      </c>
      <c r="H9" s="14" t="s">
        <v>32</v>
      </c>
      <c r="I9" s="15">
        <f>IF(COUNTIF(H$2:H9,H9)=1,1,0)</f>
        <v>1</v>
      </c>
    </row>
    <row r="10" spans="1:9" x14ac:dyDescent="0.55000000000000004">
      <c r="A10" s="2">
        <v>7</v>
      </c>
      <c r="B10" s="3" t="s">
        <v>28</v>
      </c>
      <c r="C10" s="3" t="s">
        <v>35</v>
      </c>
      <c r="D10" s="2">
        <f>IF(COUNTIF(C$2:C10,C10)=1,1,0)</f>
        <v>1</v>
      </c>
      <c r="F10" s="10">
        <v>5</v>
      </c>
      <c r="G10" s="11" t="s">
        <v>27</v>
      </c>
      <c r="H10" s="11" t="s">
        <v>33</v>
      </c>
      <c r="I10" s="12">
        <f>IF(COUNTIF(H$2:H10,H10)=1,1,0)</f>
        <v>1</v>
      </c>
    </row>
    <row r="11" spans="1:9" x14ac:dyDescent="0.55000000000000004">
      <c r="A11" s="2">
        <v>8</v>
      </c>
      <c r="B11" s="3" t="s">
        <v>26</v>
      </c>
      <c r="C11" s="3" t="s">
        <v>36</v>
      </c>
      <c r="D11" s="2">
        <f>IF(COUNTIF(C$2:C11,C11)=1,1,0)</f>
        <v>1</v>
      </c>
      <c r="F11" s="10">
        <v>9</v>
      </c>
      <c r="G11" s="11" t="s">
        <v>27</v>
      </c>
      <c r="H11" s="11" t="s">
        <v>33</v>
      </c>
      <c r="I11" s="12">
        <f>IF(COUNTIF(H$2:H11,H11)=1,1,0)</f>
        <v>0</v>
      </c>
    </row>
    <row r="12" spans="1:9" x14ac:dyDescent="0.55000000000000004">
      <c r="A12" s="2">
        <v>9</v>
      </c>
      <c r="B12" s="3" t="s">
        <v>27</v>
      </c>
      <c r="C12" s="3" t="s">
        <v>33</v>
      </c>
      <c r="D12" s="2">
        <f>IF(COUNTIF(C$2:C12,C12)=1,1,0)</f>
        <v>0</v>
      </c>
      <c r="F12" s="13">
        <v>2</v>
      </c>
      <c r="G12" s="14" t="s">
        <v>27</v>
      </c>
      <c r="H12" s="14" t="s">
        <v>31</v>
      </c>
      <c r="I12" s="15">
        <f>IF(COUNTIF(H$2:H12,H12)=1,1,0)</f>
        <v>1</v>
      </c>
    </row>
    <row r="13" spans="1:9" x14ac:dyDescent="0.55000000000000004">
      <c r="A13" s="2">
        <v>10</v>
      </c>
      <c r="B13" s="3" t="s">
        <v>29</v>
      </c>
      <c r="C13" s="3" t="s">
        <v>37</v>
      </c>
      <c r="D13" s="2">
        <f>IF(COUNTIF(C$2:C13,C13)=1,1,0)</f>
        <v>1</v>
      </c>
      <c r="F13" s="13">
        <v>3</v>
      </c>
      <c r="G13" s="14" t="s">
        <v>27</v>
      </c>
      <c r="H13" s="14" t="s">
        <v>31</v>
      </c>
      <c r="I13" s="15">
        <f>IF(COUNTIF(H$2:H13,H13)=1,1,0)</f>
        <v>0</v>
      </c>
    </row>
    <row r="14" spans="1:9" x14ac:dyDescent="0.55000000000000004">
      <c r="F14" s="86"/>
      <c r="G14" s="86"/>
      <c r="H14" s="86"/>
      <c r="I14" s="86"/>
    </row>
    <row r="15" spans="1:9" ht="55.2" customHeight="1" x14ac:dyDescent="0.55000000000000004">
      <c r="A15" s="86" t="s">
        <v>42</v>
      </c>
      <c r="B15" s="86"/>
      <c r="C15" s="86"/>
      <c r="D15" s="86"/>
      <c r="F15" s="86" t="s">
        <v>43</v>
      </c>
      <c r="G15" s="86"/>
      <c r="H15" s="86"/>
      <c r="I15" s="86"/>
    </row>
    <row r="16" spans="1:9" ht="14.4" customHeight="1" x14ac:dyDescent="0.55000000000000004"/>
  </sheetData>
  <sortState ref="F4:I13">
    <sortCondition ref="H4:H13"/>
    <sortCondition ref="F4:F13"/>
  </sortState>
  <mergeCells count="7">
    <mergeCell ref="A1:D1"/>
    <mergeCell ref="A2:D2"/>
    <mergeCell ref="A15:D15"/>
    <mergeCell ref="F2:I2"/>
    <mergeCell ref="F1:I1"/>
    <mergeCell ref="F14:I14"/>
    <mergeCell ref="F15:I15"/>
  </mergeCell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3:R19"/>
  <sheetViews>
    <sheetView topLeftCell="E3" zoomScale="87" zoomScaleNormal="87" workbookViewId="0">
      <selection activeCell="I5" sqref="I5"/>
    </sheetView>
  </sheetViews>
  <sheetFormatPr defaultRowHeight="14.4" x14ac:dyDescent="0.55000000000000004"/>
  <cols>
    <col min="1" max="1" width="18.15625" customWidth="1"/>
    <col min="2" max="2" width="14.41796875" customWidth="1"/>
    <col min="3" max="14" width="13.1015625" customWidth="1"/>
  </cols>
  <sheetData>
    <row r="3" spans="1:18" s="20" customFormat="1" ht="44.4" customHeight="1" x14ac:dyDescent="0.55000000000000004">
      <c r="A3" s="21" t="s">
        <v>52</v>
      </c>
      <c r="B3" s="87" t="s">
        <v>53</v>
      </c>
      <c r="C3" s="87"/>
      <c r="D3" s="88" t="s">
        <v>55</v>
      </c>
      <c r="E3" s="88"/>
      <c r="F3" s="88"/>
      <c r="G3" s="90" t="s">
        <v>57</v>
      </c>
      <c r="H3" s="90"/>
      <c r="I3" s="90"/>
      <c r="J3" s="89" t="s">
        <v>54</v>
      </c>
      <c r="K3" s="89"/>
      <c r="L3" s="89"/>
      <c r="M3" s="89"/>
      <c r="N3" s="89"/>
    </row>
    <row r="4" spans="1:18" s="18" customFormat="1" ht="111.9" customHeight="1" x14ac:dyDescent="0.55000000000000004">
      <c r="A4" s="22" t="s">
        <v>2</v>
      </c>
      <c r="B4" s="24" t="s">
        <v>38</v>
      </c>
      <c r="C4" s="26" t="s">
        <v>39</v>
      </c>
      <c r="D4" s="27" t="s">
        <v>45</v>
      </c>
      <c r="E4" s="27" t="s">
        <v>46</v>
      </c>
      <c r="F4" s="27" t="s">
        <v>47</v>
      </c>
      <c r="G4" s="28" t="s">
        <v>58</v>
      </c>
      <c r="H4" s="28" t="s">
        <v>59</v>
      </c>
      <c r="I4" s="28" t="s">
        <v>60</v>
      </c>
      <c r="J4" s="29" t="s">
        <v>51</v>
      </c>
      <c r="K4" s="29" t="s">
        <v>56</v>
      </c>
      <c r="L4" s="29" t="s">
        <v>49</v>
      </c>
      <c r="M4" s="29" t="s">
        <v>48</v>
      </c>
      <c r="N4" s="29" t="s">
        <v>50</v>
      </c>
      <c r="R4" s="19"/>
    </row>
    <row r="5" spans="1:18" x14ac:dyDescent="0.55000000000000004">
      <c r="A5" s="23">
        <v>4</v>
      </c>
      <c r="B5" s="25" t="s">
        <v>26</v>
      </c>
      <c r="C5" s="11" t="s">
        <v>30</v>
      </c>
      <c r="D5" s="10">
        <v>28.16</v>
      </c>
      <c r="E5" s="10">
        <f t="shared" ref="E5:E19" si="0">ROUND(D5,0)</f>
        <v>28</v>
      </c>
      <c r="F5" s="10">
        <v>1</v>
      </c>
      <c r="G5" s="11" t="str">
        <f>CONCATENATE($C5,D5)</f>
        <v>XX010128.16</v>
      </c>
      <c r="H5" s="11" t="str">
        <f t="shared" ref="H5:I5" si="1">CONCATENATE($C5,E5)</f>
        <v>XX010128</v>
      </c>
      <c r="I5" s="11" t="str">
        <f t="shared" si="1"/>
        <v>XX01011</v>
      </c>
      <c r="J5" s="2">
        <f>IF(COUNTIF($C$5:$C5,$C5)=1,1,0)</f>
        <v>1</v>
      </c>
      <c r="K5" s="2">
        <f>IF(COUNTIF($D$5:$D5,$D5)=1,1,0)</f>
        <v>1</v>
      </c>
      <c r="L5" s="2">
        <f>IF(COUNTIF(G$5:G5,G5)=1,1,0)</f>
        <v>1</v>
      </c>
      <c r="M5" s="2">
        <f>IF(COUNTIF(H$5:H5,H5)=1,1,0)</f>
        <v>1</v>
      </c>
      <c r="N5" s="2">
        <f>IF(COUNTIF(I$5:I5,I5)=1,1,0)</f>
        <v>1</v>
      </c>
    </row>
    <row r="6" spans="1:18" x14ac:dyDescent="0.55000000000000004">
      <c r="A6" s="23">
        <v>5</v>
      </c>
      <c r="B6" s="25" t="s">
        <v>26</v>
      </c>
      <c r="C6" s="11" t="s">
        <v>30</v>
      </c>
      <c r="D6" s="10">
        <v>28.16</v>
      </c>
      <c r="E6" s="10">
        <f t="shared" si="0"/>
        <v>28</v>
      </c>
      <c r="F6" s="10">
        <v>1</v>
      </c>
      <c r="G6" s="11" t="str">
        <f t="shared" ref="G6:G19" si="2">CONCATENATE($C6,D6)</f>
        <v>XX010128.16</v>
      </c>
      <c r="H6" s="11" t="str">
        <f t="shared" ref="H6:H19" si="3">CONCATENATE($C6,E6)</f>
        <v>XX010128</v>
      </c>
      <c r="I6" s="11" t="str">
        <f t="shared" ref="I6:I19" si="4">CONCATENATE($C6,F6)</f>
        <v>XX01011</v>
      </c>
      <c r="J6" s="2">
        <f>IF(COUNTIF($C$5:$C6,$C6)=1,1,0)</f>
        <v>0</v>
      </c>
      <c r="K6" s="2">
        <f>IF(COUNTIF($D$5:$D6,$D6)=1,1,0)</f>
        <v>0</v>
      </c>
      <c r="L6" s="2">
        <f>IF(COUNTIF(G$5:G6,G6)=1,1,0)</f>
        <v>0</v>
      </c>
      <c r="M6" s="2">
        <f>IF(COUNTIF(H$5:H6,H6)=1,1,0)</f>
        <v>0</v>
      </c>
      <c r="N6" s="2">
        <f>IF(COUNTIF(I$5:I6,I6)=1,1,0)</f>
        <v>0</v>
      </c>
    </row>
    <row r="7" spans="1:18" x14ac:dyDescent="0.55000000000000004">
      <c r="A7" s="23">
        <v>9</v>
      </c>
      <c r="B7" s="25" t="s">
        <v>26</v>
      </c>
      <c r="C7" s="11" t="s">
        <v>30</v>
      </c>
      <c r="D7" s="10">
        <v>58.08</v>
      </c>
      <c r="E7" s="10">
        <f t="shared" si="0"/>
        <v>58</v>
      </c>
      <c r="F7" s="10">
        <v>2</v>
      </c>
      <c r="G7" s="11" t="str">
        <f t="shared" si="2"/>
        <v>XX010158.08</v>
      </c>
      <c r="H7" s="11" t="str">
        <f t="shared" si="3"/>
        <v>XX010158</v>
      </c>
      <c r="I7" s="11" t="str">
        <f t="shared" si="4"/>
        <v>XX01012</v>
      </c>
      <c r="J7" s="2">
        <f>IF(COUNTIF($C$5:$C7,$C7)=1,1,0)</f>
        <v>0</v>
      </c>
      <c r="K7" s="2">
        <f>IF(COUNTIF($D$5:$D7,$D7)=1,1,0)</f>
        <v>1</v>
      </c>
      <c r="L7" s="2">
        <f>IF(COUNTIF(G$5:G7,G7)=1,1,0)</f>
        <v>1</v>
      </c>
      <c r="M7" s="2">
        <f>IF(COUNTIF(H$5:H7,H7)=1,1,0)</f>
        <v>1</v>
      </c>
      <c r="N7" s="2">
        <f>IF(COUNTIF(I$5:I7,I7)=1,1,0)</f>
        <v>1</v>
      </c>
    </row>
    <row r="8" spans="1:18" x14ac:dyDescent="0.55000000000000004">
      <c r="A8" s="23">
        <v>11</v>
      </c>
      <c r="B8" s="25" t="s">
        <v>26</v>
      </c>
      <c r="C8" s="11" t="s">
        <v>30</v>
      </c>
      <c r="D8" s="10">
        <v>72.760000000000005</v>
      </c>
      <c r="E8" s="10">
        <f t="shared" si="0"/>
        <v>73</v>
      </c>
      <c r="F8" s="10">
        <v>3</v>
      </c>
      <c r="G8" s="11" t="str">
        <f t="shared" si="2"/>
        <v>XX010172.76</v>
      </c>
      <c r="H8" s="11" t="str">
        <f t="shared" si="3"/>
        <v>XX010173</v>
      </c>
      <c r="I8" s="11" t="str">
        <f t="shared" si="4"/>
        <v>XX01013</v>
      </c>
      <c r="J8" s="2">
        <f>IF(COUNTIF($C$5:$C8,$C8)=1,1,0)</f>
        <v>0</v>
      </c>
      <c r="K8" s="2">
        <f>IF(COUNTIF($D$5:$D8,$D8)=1,1,0)</f>
        <v>1</v>
      </c>
      <c r="L8" s="2">
        <f>IF(COUNTIF(G$5:G8,G8)=1,1,0)</f>
        <v>1</v>
      </c>
      <c r="M8" s="2">
        <f>IF(COUNTIF(H$5:H8,H8)=1,1,0)</f>
        <v>1</v>
      </c>
      <c r="N8" s="2">
        <f>IF(COUNTIF(I$5:I8,I8)=1,1,0)</f>
        <v>1</v>
      </c>
    </row>
    <row r="9" spans="1:18" x14ac:dyDescent="0.55000000000000004">
      <c r="A9" s="23">
        <v>2</v>
      </c>
      <c r="B9" s="25" t="s">
        <v>26</v>
      </c>
      <c r="C9" s="14" t="s">
        <v>36</v>
      </c>
      <c r="D9" s="13">
        <v>72.760000000000005</v>
      </c>
      <c r="E9" s="13">
        <f t="shared" si="0"/>
        <v>73</v>
      </c>
      <c r="F9" s="13">
        <v>1</v>
      </c>
      <c r="G9" s="14" t="str">
        <f t="shared" si="2"/>
        <v>XX010272.76</v>
      </c>
      <c r="H9" s="14" t="str">
        <f t="shared" si="3"/>
        <v>XX010273</v>
      </c>
      <c r="I9" s="14" t="str">
        <f t="shared" si="4"/>
        <v>XX01021</v>
      </c>
      <c r="J9" s="2">
        <f>IF(COUNTIF($C$5:$C9,$C9)=1,1,0)</f>
        <v>1</v>
      </c>
      <c r="K9" s="2">
        <f>IF(COUNTIF($D$5:$D9,$D9)=1,1,0)</f>
        <v>0</v>
      </c>
      <c r="L9" s="2">
        <f>IF(COUNTIF(G$5:G9,G9)=1,1,0)</f>
        <v>1</v>
      </c>
      <c r="M9" s="2">
        <f>IF(COUNTIF(H$5:H9,H9)=1,1,0)</f>
        <v>1</v>
      </c>
      <c r="N9" s="2">
        <f>IF(COUNTIF(I$5:I9,I9)=1,1,0)</f>
        <v>1</v>
      </c>
    </row>
    <row r="10" spans="1:18" x14ac:dyDescent="0.55000000000000004">
      <c r="A10" s="23">
        <v>3</v>
      </c>
      <c r="B10" s="25" t="s">
        <v>29</v>
      </c>
      <c r="C10" s="11" t="s">
        <v>37</v>
      </c>
      <c r="D10" s="10">
        <v>28.12</v>
      </c>
      <c r="E10" s="10">
        <f t="shared" si="0"/>
        <v>28</v>
      </c>
      <c r="F10" s="10">
        <v>1</v>
      </c>
      <c r="G10" s="11" t="str">
        <f t="shared" si="2"/>
        <v>XX020228.12</v>
      </c>
      <c r="H10" s="11" t="str">
        <f t="shared" si="3"/>
        <v>XX020228</v>
      </c>
      <c r="I10" s="11" t="str">
        <f t="shared" si="4"/>
        <v>XX02021</v>
      </c>
      <c r="J10" s="2">
        <f>IF(COUNTIF($C$5:$C10,$C10)=1,1,0)</f>
        <v>1</v>
      </c>
      <c r="K10" s="2">
        <f>IF(COUNTIF($D$5:$D10,$D10)=1,1,0)</f>
        <v>1</v>
      </c>
      <c r="L10" s="2">
        <f>IF(COUNTIF(G$5:G10,G10)=1,1,0)</f>
        <v>1</v>
      </c>
      <c r="M10" s="2">
        <f>IF(COUNTIF(H$5:H10,H10)=1,1,0)</f>
        <v>1</v>
      </c>
      <c r="N10" s="2">
        <f>IF(COUNTIF(I$5:I10,I10)=1,1,0)</f>
        <v>1</v>
      </c>
    </row>
    <row r="11" spans="1:18" x14ac:dyDescent="0.55000000000000004">
      <c r="A11" s="23">
        <v>15</v>
      </c>
      <c r="B11" s="25" t="s">
        <v>29</v>
      </c>
      <c r="C11" s="14" t="s">
        <v>34</v>
      </c>
      <c r="D11" s="13">
        <v>96.26</v>
      </c>
      <c r="E11" s="13">
        <f t="shared" si="0"/>
        <v>96</v>
      </c>
      <c r="F11" s="13">
        <v>3</v>
      </c>
      <c r="G11" s="14" t="str">
        <f t="shared" si="2"/>
        <v>XX020396.26</v>
      </c>
      <c r="H11" s="14" t="str">
        <f t="shared" si="3"/>
        <v>XX020396</v>
      </c>
      <c r="I11" s="14" t="str">
        <f t="shared" si="4"/>
        <v>XX02033</v>
      </c>
      <c r="J11" s="2">
        <f>IF(COUNTIF($C$5:$C11,$C11)=1,1,0)</f>
        <v>1</v>
      </c>
      <c r="K11" s="2">
        <f>IF(COUNTIF($D$5:$D11,$D11)=1,1,0)</f>
        <v>1</v>
      </c>
      <c r="L11" s="2">
        <f>IF(COUNTIF(G$5:G11,G11)=1,1,0)</f>
        <v>1</v>
      </c>
      <c r="M11" s="2">
        <f>IF(COUNTIF(H$5:H11,H11)=1,1,0)</f>
        <v>1</v>
      </c>
      <c r="N11" s="2">
        <f>IF(COUNTIF(I$5:I11,I11)=1,1,0)</f>
        <v>1</v>
      </c>
    </row>
    <row r="12" spans="1:18" x14ac:dyDescent="0.55000000000000004">
      <c r="A12" s="23">
        <v>8</v>
      </c>
      <c r="B12" s="25" t="s">
        <v>28</v>
      </c>
      <c r="C12" s="11" t="s">
        <v>35</v>
      </c>
      <c r="D12" s="10">
        <v>2.4900000000000002</v>
      </c>
      <c r="E12" s="10">
        <f t="shared" si="0"/>
        <v>2</v>
      </c>
      <c r="F12" s="10">
        <v>1</v>
      </c>
      <c r="G12" s="11" t="str">
        <f t="shared" si="2"/>
        <v>XX03012.49</v>
      </c>
      <c r="H12" s="11" t="str">
        <f t="shared" si="3"/>
        <v>XX03012</v>
      </c>
      <c r="I12" s="11" t="str">
        <f t="shared" si="4"/>
        <v>XX03011</v>
      </c>
      <c r="J12" s="2">
        <f>IF(COUNTIF($C$5:$C12,$C12)=1,1,0)</f>
        <v>1</v>
      </c>
      <c r="K12" s="2">
        <f>IF(COUNTIF($D$5:$D12,$D12)=1,1,0)</f>
        <v>1</v>
      </c>
      <c r="L12" s="2">
        <f>IF(COUNTIF(G$5:G12,G12)=1,1,0)</f>
        <v>1</v>
      </c>
      <c r="M12" s="2">
        <f>IF(COUNTIF(H$5:H12,H12)=1,1,0)</f>
        <v>1</v>
      </c>
      <c r="N12" s="2">
        <f>IF(COUNTIF(I$5:I12,I12)=1,1,0)</f>
        <v>1</v>
      </c>
    </row>
    <row r="13" spans="1:18" x14ac:dyDescent="0.55000000000000004">
      <c r="A13" s="23">
        <v>1</v>
      </c>
      <c r="B13" s="25" t="s">
        <v>28</v>
      </c>
      <c r="C13" s="11" t="s">
        <v>35</v>
      </c>
      <c r="D13" s="10">
        <v>2.5499999999999998</v>
      </c>
      <c r="E13" s="10">
        <f t="shared" si="0"/>
        <v>3</v>
      </c>
      <c r="F13" s="10">
        <v>1</v>
      </c>
      <c r="G13" s="11" t="str">
        <f t="shared" si="2"/>
        <v>XX03012.55</v>
      </c>
      <c r="H13" s="11" t="str">
        <f t="shared" si="3"/>
        <v>XX03013</v>
      </c>
      <c r="I13" s="11" t="str">
        <f t="shared" si="4"/>
        <v>XX03011</v>
      </c>
      <c r="J13" s="2">
        <f>IF(COUNTIF($C$5:$C13,$C13)=1,1,0)</f>
        <v>0</v>
      </c>
      <c r="K13" s="2">
        <f>IF(COUNTIF($D$5:$D13,$D13)=1,1,0)</f>
        <v>1</v>
      </c>
      <c r="L13" s="2">
        <f>IF(COUNTIF(G$5:G13,G13)=1,1,0)</f>
        <v>1</v>
      </c>
      <c r="M13" s="2">
        <f>IF(COUNTIF(H$5:H13,H13)=1,1,0)</f>
        <v>1</v>
      </c>
      <c r="N13" s="2">
        <f>IF(COUNTIF(I$5:I13,I13)=1,1,0)</f>
        <v>0</v>
      </c>
    </row>
    <row r="14" spans="1:18" x14ac:dyDescent="0.55000000000000004">
      <c r="A14" s="23">
        <v>10</v>
      </c>
      <c r="B14" s="25" t="s">
        <v>28</v>
      </c>
      <c r="C14" s="11" t="s">
        <v>35</v>
      </c>
      <c r="D14" s="10">
        <v>3.06</v>
      </c>
      <c r="E14" s="10">
        <f t="shared" si="0"/>
        <v>3</v>
      </c>
      <c r="F14" s="10">
        <v>1</v>
      </c>
      <c r="G14" s="11" t="str">
        <f t="shared" si="2"/>
        <v>XX03013.06</v>
      </c>
      <c r="H14" s="11" t="str">
        <f t="shared" si="3"/>
        <v>XX03013</v>
      </c>
      <c r="I14" s="11" t="str">
        <f t="shared" si="4"/>
        <v>XX03011</v>
      </c>
      <c r="J14" s="2">
        <f>IF(COUNTIF($C$5:$C14,$C14)=1,1,0)</f>
        <v>0</v>
      </c>
      <c r="K14" s="2">
        <f>IF(COUNTIF($D$5:$D14,$D14)=1,1,0)</f>
        <v>1</v>
      </c>
      <c r="L14" s="2">
        <f>IF(COUNTIF(G$5:G14,G14)=1,1,0)</f>
        <v>1</v>
      </c>
      <c r="M14" s="2">
        <f>IF(COUNTIF(H$5:H14,H14)=1,1,0)</f>
        <v>0</v>
      </c>
      <c r="N14" s="2">
        <f>IF(COUNTIF(I$5:I14,I14)=1,1,0)</f>
        <v>0</v>
      </c>
    </row>
    <row r="15" spans="1:18" x14ac:dyDescent="0.55000000000000004">
      <c r="A15" s="23">
        <v>6</v>
      </c>
      <c r="B15" s="25" t="s">
        <v>28</v>
      </c>
      <c r="C15" s="14" t="s">
        <v>32</v>
      </c>
      <c r="D15" s="13">
        <v>36.229999999999997</v>
      </c>
      <c r="E15" s="13">
        <f t="shared" si="0"/>
        <v>36</v>
      </c>
      <c r="F15" s="13">
        <v>2</v>
      </c>
      <c r="G15" s="14" t="str">
        <f t="shared" si="2"/>
        <v>XX030336.23</v>
      </c>
      <c r="H15" s="14" t="str">
        <f t="shared" si="3"/>
        <v>XX030336</v>
      </c>
      <c r="I15" s="14" t="str">
        <f t="shared" si="4"/>
        <v>XX03032</v>
      </c>
      <c r="J15" s="2">
        <f>IF(COUNTIF($C$5:$C15,$C15)=1,1,0)</f>
        <v>1</v>
      </c>
      <c r="K15" s="2">
        <f>IF(COUNTIF($D$5:$D15,$D15)=1,1,0)</f>
        <v>1</v>
      </c>
      <c r="L15" s="2">
        <f>IF(COUNTIF(G$5:G15,G15)=1,1,0)</f>
        <v>1</v>
      </c>
      <c r="M15" s="2">
        <f>IF(COUNTIF(H$5:H15,H15)=1,1,0)</f>
        <v>1</v>
      </c>
      <c r="N15" s="2">
        <f>IF(COUNTIF(I$5:I15,I15)=1,1,0)</f>
        <v>1</v>
      </c>
    </row>
    <row r="16" spans="1:18" x14ac:dyDescent="0.55000000000000004">
      <c r="A16" s="23">
        <v>12</v>
      </c>
      <c r="B16" s="25" t="s">
        <v>27</v>
      </c>
      <c r="C16" s="11" t="s">
        <v>33</v>
      </c>
      <c r="D16" s="10">
        <v>78.150000000000006</v>
      </c>
      <c r="E16" s="10">
        <f t="shared" si="0"/>
        <v>78</v>
      </c>
      <c r="F16" s="10">
        <v>3</v>
      </c>
      <c r="G16" s="11" t="str">
        <f t="shared" si="2"/>
        <v>XX040178.15</v>
      </c>
      <c r="H16" s="11" t="str">
        <f t="shared" si="3"/>
        <v>XX040178</v>
      </c>
      <c r="I16" s="11" t="str">
        <f t="shared" si="4"/>
        <v>XX04013</v>
      </c>
      <c r="J16" s="2">
        <f>IF(COUNTIF($C$5:$C16,$C16)=1,1,0)</f>
        <v>1</v>
      </c>
      <c r="K16" s="2">
        <f>IF(COUNTIF($D$5:$D16,$D16)=1,1,0)</f>
        <v>1</v>
      </c>
      <c r="L16" s="2">
        <f>IF(COUNTIF(G$5:G16,G16)=1,1,0)</f>
        <v>1</v>
      </c>
      <c r="M16" s="2">
        <f>IF(COUNTIF(H$5:H16,H16)=1,1,0)</f>
        <v>1</v>
      </c>
      <c r="N16" s="2">
        <f>IF(COUNTIF(I$5:I16,I16)=1,1,0)</f>
        <v>1</v>
      </c>
    </row>
    <row r="17" spans="1:14" x14ac:dyDescent="0.55000000000000004">
      <c r="A17" s="23">
        <v>14</v>
      </c>
      <c r="B17" s="25" t="s">
        <v>27</v>
      </c>
      <c r="C17" s="11" t="s">
        <v>33</v>
      </c>
      <c r="D17" s="10">
        <v>90.72</v>
      </c>
      <c r="E17" s="10">
        <f t="shared" si="0"/>
        <v>91</v>
      </c>
      <c r="F17" s="10">
        <v>3</v>
      </c>
      <c r="G17" s="11" t="str">
        <f t="shared" si="2"/>
        <v>XX040190.72</v>
      </c>
      <c r="H17" s="11" t="str">
        <f t="shared" si="3"/>
        <v>XX040191</v>
      </c>
      <c r="I17" s="11" t="str">
        <f t="shared" si="4"/>
        <v>XX04013</v>
      </c>
      <c r="J17" s="2">
        <f>IF(COUNTIF($C$5:$C17,$C17)=1,1,0)</f>
        <v>0</v>
      </c>
      <c r="K17" s="2">
        <f>IF(COUNTIF($D$5:$D17,$D17)=1,1,0)</f>
        <v>1</v>
      </c>
      <c r="L17" s="2">
        <f>IF(COUNTIF(G$5:G17,G17)=1,1,0)</f>
        <v>1</v>
      </c>
      <c r="M17" s="2">
        <f>IF(COUNTIF(H$5:H17,H17)=1,1,0)</f>
        <v>1</v>
      </c>
      <c r="N17" s="2">
        <f>IF(COUNTIF(I$5:I17,I17)=1,1,0)</f>
        <v>0</v>
      </c>
    </row>
    <row r="18" spans="1:14" x14ac:dyDescent="0.55000000000000004">
      <c r="A18" s="23">
        <v>7</v>
      </c>
      <c r="B18" s="25" t="s">
        <v>27</v>
      </c>
      <c r="C18" s="14" t="s">
        <v>31</v>
      </c>
      <c r="D18" s="13">
        <v>40.33</v>
      </c>
      <c r="E18" s="13">
        <f t="shared" si="0"/>
        <v>40</v>
      </c>
      <c r="F18" s="13">
        <v>2</v>
      </c>
      <c r="G18" s="14" t="str">
        <f t="shared" si="2"/>
        <v>XX040240.33</v>
      </c>
      <c r="H18" s="14" t="str">
        <f t="shared" si="3"/>
        <v>XX040240</v>
      </c>
      <c r="I18" s="14" t="str">
        <f t="shared" si="4"/>
        <v>XX04022</v>
      </c>
      <c r="J18" s="2">
        <f>IF(COUNTIF($C$5:$C18,$C18)=1,1,0)</f>
        <v>1</v>
      </c>
      <c r="K18" s="2">
        <f>IF(COUNTIF($D$5:$D18,$D18)=1,1,0)</f>
        <v>1</v>
      </c>
      <c r="L18" s="2">
        <f>IF(COUNTIF(G$5:G18,G18)=1,1,0)</f>
        <v>1</v>
      </c>
      <c r="M18" s="2">
        <f>IF(COUNTIF(H$5:H18,H18)=1,1,0)</f>
        <v>1</v>
      </c>
      <c r="N18" s="2">
        <f>IF(COUNTIF(I$5:I18,I18)=1,1,0)</f>
        <v>1</v>
      </c>
    </row>
    <row r="19" spans="1:14" x14ac:dyDescent="0.55000000000000004">
      <c r="A19" s="23">
        <v>13</v>
      </c>
      <c r="B19" s="25" t="s">
        <v>27</v>
      </c>
      <c r="C19" s="14" t="s">
        <v>31</v>
      </c>
      <c r="D19" s="13">
        <v>40.44</v>
      </c>
      <c r="E19" s="13">
        <f t="shared" si="0"/>
        <v>40</v>
      </c>
      <c r="F19" s="13">
        <v>3</v>
      </c>
      <c r="G19" s="14" t="str">
        <f t="shared" si="2"/>
        <v>XX040240.44</v>
      </c>
      <c r="H19" s="14" t="str">
        <f t="shared" si="3"/>
        <v>XX040240</v>
      </c>
      <c r="I19" s="14" t="str">
        <f t="shared" si="4"/>
        <v>XX04023</v>
      </c>
      <c r="J19" s="2">
        <f>IF(COUNTIF($C$5:$C19,$C19)=1,1,0)</f>
        <v>0</v>
      </c>
      <c r="K19" s="2">
        <f>IF(COUNTIF($D$5:$D19,$D19)=1,1,0)</f>
        <v>1</v>
      </c>
      <c r="L19" s="2">
        <f>IF(COUNTIF(G$5:G19,G19)=1,1,0)</f>
        <v>1</v>
      </c>
      <c r="M19" s="2">
        <f>IF(COUNTIF(H$5:H19,H19)=1,1,0)</f>
        <v>0</v>
      </c>
      <c r="N19" s="2">
        <f>IF(COUNTIF(I$5:I19,I19)=1,1,0)</f>
        <v>1</v>
      </c>
    </row>
  </sheetData>
  <sortState ref="A5:J19">
    <sortCondition ref="C5:C19"/>
    <sortCondition ref="D5:D19"/>
    <sortCondition ref="A5:A19"/>
  </sortState>
  <mergeCells count="4">
    <mergeCell ref="B3:C3"/>
    <mergeCell ref="D3:F3"/>
    <mergeCell ref="J3:N3"/>
    <mergeCell ref="G3:I3"/>
  </mergeCells>
  <conditionalFormatting sqref="J5:N19">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3:J19"/>
  <sheetViews>
    <sheetView topLeftCell="A3" zoomScale="87" zoomScaleNormal="87" workbookViewId="0">
      <selection activeCell="A3" sqref="A3"/>
    </sheetView>
  </sheetViews>
  <sheetFormatPr defaultRowHeight="14.4" x14ac:dyDescent="0.55000000000000004"/>
  <cols>
    <col min="1" max="1" width="18.15625" customWidth="1"/>
    <col min="2" max="2" width="18.5234375" customWidth="1"/>
    <col min="3" max="6" width="13.1015625" customWidth="1"/>
  </cols>
  <sheetData>
    <row r="3" spans="1:10" s="20" customFormat="1" ht="44.4" customHeight="1" x14ac:dyDescent="0.55000000000000004">
      <c r="A3" s="21" t="s">
        <v>52</v>
      </c>
      <c r="B3" s="30" t="s">
        <v>66</v>
      </c>
      <c r="C3" s="32" t="s">
        <v>69</v>
      </c>
      <c r="D3" s="31" t="s">
        <v>67</v>
      </c>
      <c r="E3" s="89" t="s">
        <v>54</v>
      </c>
      <c r="F3" s="89"/>
    </row>
    <row r="4" spans="1:10" s="18" customFormat="1" ht="111.9" customHeight="1" x14ac:dyDescent="0.55000000000000004">
      <c r="A4" s="22" t="s">
        <v>2</v>
      </c>
      <c r="B4" s="24" t="s">
        <v>38</v>
      </c>
      <c r="C4" s="27" t="s">
        <v>74</v>
      </c>
      <c r="D4" s="28" t="s">
        <v>70</v>
      </c>
      <c r="E4" s="29" t="s">
        <v>71</v>
      </c>
      <c r="F4" s="29" t="s">
        <v>72</v>
      </c>
      <c r="J4" s="19"/>
    </row>
    <row r="5" spans="1:10" x14ac:dyDescent="0.55000000000000004">
      <c r="A5" s="23">
        <v>1</v>
      </c>
      <c r="B5" s="14" t="s">
        <v>62</v>
      </c>
      <c r="C5" s="13">
        <v>1</v>
      </c>
      <c r="D5" s="14" t="str">
        <f>CONCATENATE(B5,C5)</f>
        <v>YY011</v>
      </c>
      <c r="E5" s="2">
        <f>IF(COUNTIF($D$5:$D5,$D5)=1,1,0)</f>
        <v>1</v>
      </c>
      <c r="F5" s="2">
        <f>IF(COUNTA($B5:$C5)&lt;2,0,IF(COUNTIF($D$5:$D5,$D5)=1,1,0))</f>
        <v>1</v>
      </c>
      <c r="G5" s="5" t="s">
        <v>73</v>
      </c>
    </row>
    <row r="6" spans="1:10" x14ac:dyDescent="0.55000000000000004">
      <c r="A6" s="23">
        <v>2</v>
      </c>
      <c r="B6" s="14" t="s">
        <v>62</v>
      </c>
      <c r="C6" s="13">
        <v>1</v>
      </c>
      <c r="D6" s="14" t="str">
        <f t="shared" ref="D6:D19" si="0">CONCATENATE(B6,C6)</f>
        <v>YY011</v>
      </c>
      <c r="E6" s="2">
        <f>IF(COUNTIF($D$5:$D6,$D6)=1,1,0)</f>
        <v>0</v>
      </c>
      <c r="F6" s="2">
        <f>IF(COUNTA($B6:$C6)&lt;2,0,IF(COUNTIF($D$5:$D6,$D6)=1,1,0))</f>
        <v>0</v>
      </c>
    </row>
    <row r="7" spans="1:10" x14ac:dyDescent="0.55000000000000004">
      <c r="A7" s="23">
        <v>3</v>
      </c>
      <c r="B7" s="14" t="s">
        <v>62</v>
      </c>
      <c r="C7" s="33"/>
      <c r="D7" s="14" t="str">
        <f t="shared" si="0"/>
        <v>YY01</v>
      </c>
      <c r="E7" s="2">
        <f>IF(COUNTIF($D$5:$D7,$D7)=1,1,0)</f>
        <v>1</v>
      </c>
      <c r="F7" s="2">
        <f>IF(COUNTA($B7:$C7)&lt;2,0,IF(COUNTIF($D$5:$D7,$D7)=1,1,0))</f>
        <v>0</v>
      </c>
    </row>
    <row r="8" spans="1:10" x14ac:dyDescent="0.55000000000000004">
      <c r="A8" s="23">
        <v>4</v>
      </c>
      <c r="B8" s="14" t="s">
        <v>62</v>
      </c>
      <c r="C8" s="13">
        <v>3</v>
      </c>
      <c r="D8" s="14" t="str">
        <f t="shared" si="0"/>
        <v>YY013</v>
      </c>
      <c r="E8" s="2">
        <f>IF(COUNTIF($D$5:$D8,$D8)=1,1,0)</f>
        <v>1</v>
      </c>
      <c r="F8" s="2">
        <f>IF(COUNTA($B8:$C8)&lt;2,0,IF(COUNTIF($D$5:$D8,$D8)=1,1,0))</f>
        <v>1</v>
      </c>
    </row>
    <row r="9" spans="1:10" x14ac:dyDescent="0.55000000000000004">
      <c r="A9" s="23">
        <v>5</v>
      </c>
      <c r="B9" s="14" t="s">
        <v>62</v>
      </c>
      <c r="C9" s="13">
        <v>1</v>
      </c>
      <c r="D9" s="14" t="str">
        <f t="shared" si="0"/>
        <v>YY011</v>
      </c>
      <c r="E9" s="2">
        <f>IF(COUNTIF($D$5:$D9,$D9)=1,1,0)</f>
        <v>0</v>
      </c>
      <c r="F9" s="2">
        <f>IF(COUNTA($B9:$C9)&lt;2,0,IF(COUNTIF($D$5:$D9,$D9)=1,1,0))</f>
        <v>0</v>
      </c>
    </row>
    <row r="10" spans="1:10" x14ac:dyDescent="0.55000000000000004">
      <c r="A10" s="23">
        <v>6</v>
      </c>
      <c r="B10" s="11" t="s">
        <v>63</v>
      </c>
      <c r="C10" s="10">
        <v>1</v>
      </c>
      <c r="D10" s="11" t="str">
        <f t="shared" si="0"/>
        <v>YY021</v>
      </c>
      <c r="E10" s="2">
        <f>IF(COUNTIF($D$5:$D10,$D10)=1,1,0)</f>
        <v>1</v>
      </c>
      <c r="F10" s="2">
        <f>IF(COUNTA($B10:$C10)&lt;2,0,IF(COUNTIF($D$5:$D10,$D10)=1,1,0))</f>
        <v>1</v>
      </c>
    </row>
    <row r="11" spans="1:10" x14ac:dyDescent="0.55000000000000004">
      <c r="A11" s="23">
        <v>7</v>
      </c>
      <c r="B11" s="11" t="s">
        <v>63</v>
      </c>
      <c r="C11" s="10">
        <v>3</v>
      </c>
      <c r="D11" s="11" t="str">
        <f t="shared" si="0"/>
        <v>YY023</v>
      </c>
      <c r="E11" s="2">
        <f>IF(COUNTIF($D$5:$D11,$D11)=1,1,0)</f>
        <v>1</v>
      </c>
      <c r="F11" s="2">
        <f>IF(COUNTA($B11:$C11)&lt;2,0,IF(COUNTIF($D$5:$D11,$D11)=1,1,0))</f>
        <v>1</v>
      </c>
    </row>
    <row r="12" spans="1:10" x14ac:dyDescent="0.55000000000000004">
      <c r="A12" s="23">
        <v>8</v>
      </c>
      <c r="B12" s="14" t="s">
        <v>64</v>
      </c>
      <c r="C12" s="13">
        <v>1</v>
      </c>
      <c r="D12" s="14" t="str">
        <f t="shared" si="0"/>
        <v>YY031</v>
      </c>
      <c r="E12" s="2">
        <f>IF(COUNTIF($D$5:$D12,$D12)=1,1,0)</f>
        <v>1</v>
      </c>
      <c r="F12" s="2">
        <f>IF(COUNTA($B12:$C12)&lt;2,0,IF(COUNTIF($D$5:$D12,$D12)=1,1,0))</f>
        <v>1</v>
      </c>
    </row>
    <row r="13" spans="1:10" x14ac:dyDescent="0.55000000000000004">
      <c r="A13" s="23">
        <v>9</v>
      </c>
      <c r="B13" s="14" t="s">
        <v>64</v>
      </c>
      <c r="C13" s="33"/>
      <c r="D13" s="14" t="str">
        <f t="shared" si="0"/>
        <v>YY03</v>
      </c>
      <c r="E13" s="2">
        <f>IF(COUNTIF($D$5:$D13,$D13)=1,1,0)</f>
        <v>1</v>
      </c>
      <c r="F13" s="2">
        <f>IF(COUNTA($B13:$C13)&lt;2,0,IF(COUNTIF($D$5:$D13,$D13)=1,1,0))</f>
        <v>0</v>
      </c>
    </row>
    <row r="14" spans="1:10" x14ac:dyDescent="0.55000000000000004">
      <c r="A14" s="23">
        <v>10</v>
      </c>
      <c r="B14" s="14" t="s">
        <v>64</v>
      </c>
      <c r="C14" s="33"/>
      <c r="D14" s="14" t="str">
        <f t="shared" si="0"/>
        <v>YY03</v>
      </c>
      <c r="E14" s="2">
        <f>IF(COUNTIF($D$5:$D14,$D14)=1,1,0)</f>
        <v>0</v>
      </c>
      <c r="F14" s="2">
        <f>IF(COUNTA($B14:$C14)&lt;2,0,IF(COUNTIF($D$5:$D14,$D14)=1,1,0))</f>
        <v>0</v>
      </c>
    </row>
    <row r="15" spans="1:10" x14ac:dyDescent="0.55000000000000004">
      <c r="A15" s="23">
        <v>11</v>
      </c>
      <c r="B15" s="14" t="s">
        <v>64</v>
      </c>
      <c r="C15" s="13">
        <v>2</v>
      </c>
      <c r="D15" s="14" t="str">
        <f t="shared" si="0"/>
        <v>YY032</v>
      </c>
      <c r="E15" s="2">
        <f>IF(COUNTIF($D$5:$D15,$D15)=1,1,0)</f>
        <v>1</v>
      </c>
      <c r="F15" s="2">
        <f>IF(COUNTA($B15:$C15)&lt;2,0,IF(COUNTIF($D$5:$D15,$D15)=1,1,0))</f>
        <v>1</v>
      </c>
    </row>
    <row r="16" spans="1:10" x14ac:dyDescent="0.55000000000000004">
      <c r="A16" s="23">
        <v>12</v>
      </c>
      <c r="B16" s="34"/>
      <c r="C16" s="10">
        <v>3</v>
      </c>
      <c r="D16" s="11" t="str">
        <f t="shared" si="0"/>
        <v>3</v>
      </c>
      <c r="E16" s="2">
        <f>IF(COUNTIF($D$5:$D16,$D16)=1,1,0)</f>
        <v>1</v>
      </c>
      <c r="F16" s="2">
        <f>IF(COUNTA($B16:$C16)&lt;2,0,IF(COUNTIF($D$5:$D16,$D16)=1,1,0))</f>
        <v>0</v>
      </c>
    </row>
    <row r="17" spans="1:6" x14ac:dyDescent="0.55000000000000004">
      <c r="A17" s="23">
        <v>13</v>
      </c>
      <c r="B17" s="11" t="s">
        <v>65</v>
      </c>
      <c r="C17" s="10">
        <v>3</v>
      </c>
      <c r="D17" s="11" t="str">
        <f t="shared" si="0"/>
        <v>YY043</v>
      </c>
      <c r="E17" s="2">
        <f>IF(COUNTIF($D$5:$D17,$D17)=1,1,0)</f>
        <v>1</v>
      </c>
      <c r="F17" s="2">
        <f>IF(COUNTA($B17:$C17)&lt;2,0,IF(COUNTIF($D$5:$D17,$D17)=1,1,0))</f>
        <v>1</v>
      </c>
    </row>
    <row r="18" spans="1:6" x14ac:dyDescent="0.55000000000000004">
      <c r="A18" s="23">
        <v>14</v>
      </c>
      <c r="B18" s="11" t="s">
        <v>65</v>
      </c>
      <c r="C18" s="10">
        <v>2</v>
      </c>
      <c r="D18" s="11" t="str">
        <f t="shared" si="0"/>
        <v>YY042</v>
      </c>
      <c r="E18" s="2">
        <f>IF(COUNTIF($D$5:$D18,$D18)=1,1,0)</f>
        <v>1</v>
      </c>
      <c r="F18" s="2">
        <f>IF(COUNTA($B18:$C18)&lt;2,0,IF(COUNTIF($D$5:$D18,$D18)=1,1,0))</f>
        <v>1</v>
      </c>
    </row>
    <row r="19" spans="1:6" x14ac:dyDescent="0.55000000000000004">
      <c r="A19" s="23">
        <v>15</v>
      </c>
      <c r="B19" s="11" t="s">
        <v>65</v>
      </c>
      <c r="C19" s="10">
        <v>3</v>
      </c>
      <c r="D19" s="11" t="str">
        <f t="shared" si="0"/>
        <v>YY043</v>
      </c>
      <c r="E19" s="2">
        <f>IF(COUNTIF($D$5:$D19,$D19)=1,1,0)</f>
        <v>0</v>
      </c>
      <c r="F19" s="2">
        <f>IF(COUNTA($B19:$C19)&lt;2,0,IF(COUNTIF($D$5:$D19,$D19)=1,1,0))</f>
        <v>0</v>
      </c>
    </row>
  </sheetData>
  <mergeCells count="1">
    <mergeCell ref="E3:F3"/>
  </mergeCells>
  <conditionalFormatting sqref="E5:F19">
    <cfRule type="colorScale" priority="2">
      <colorScale>
        <cfvo type="min"/>
        <cfvo type="percentile" val="50"/>
        <cfvo type="max"/>
        <color rgb="FF63BE7B"/>
        <color rgb="FFFFEB84"/>
        <color rgb="FFF8696B"/>
      </colorScale>
    </cfRule>
  </conditionalFormatting>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19"/>
  <sheetViews>
    <sheetView showGridLines="0" zoomScale="87" zoomScaleNormal="87" workbookViewId="0">
      <selection activeCell="J5" sqref="J5"/>
    </sheetView>
  </sheetViews>
  <sheetFormatPr defaultRowHeight="14.4" x14ac:dyDescent="0.55000000000000004"/>
  <cols>
    <col min="1" max="1" width="18.15625" customWidth="1"/>
    <col min="2" max="2" width="18.5234375" customWidth="1"/>
    <col min="3" max="6" width="13.1015625" customWidth="1"/>
    <col min="7" max="7" width="18.26171875" customWidth="1"/>
    <col min="8" max="8" width="17.9453125" customWidth="1"/>
    <col min="9" max="9" width="16.9453125" customWidth="1"/>
    <col min="10" max="10" width="16.578125" customWidth="1"/>
  </cols>
  <sheetData>
    <row r="1" spans="1:10" x14ac:dyDescent="0.55000000000000004">
      <c r="G1" s="5" t="s">
        <v>857</v>
      </c>
    </row>
    <row r="2" spans="1:10" x14ac:dyDescent="0.55000000000000004">
      <c r="G2" s="5" t="s">
        <v>858</v>
      </c>
    </row>
    <row r="3" spans="1:10" s="20" customFormat="1" ht="44.4" customHeight="1" x14ac:dyDescent="0.55000000000000004">
      <c r="A3" s="21" t="s">
        <v>52</v>
      </c>
      <c r="B3" s="30" t="s">
        <v>66</v>
      </c>
      <c r="C3" s="32" t="s">
        <v>69</v>
      </c>
      <c r="D3" s="31" t="s">
        <v>67</v>
      </c>
      <c r="E3" s="89" t="s">
        <v>54</v>
      </c>
      <c r="F3" s="89"/>
      <c r="G3" s="91" t="s">
        <v>83</v>
      </c>
      <c r="H3" s="91"/>
      <c r="I3" s="91"/>
      <c r="J3" s="91"/>
    </row>
    <row r="4" spans="1:10" s="18" customFormat="1" ht="111.9" customHeight="1" x14ac:dyDescent="0.55000000000000004">
      <c r="A4" s="22" t="s">
        <v>2</v>
      </c>
      <c r="B4" s="24" t="s">
        <v>38</v>
      </c>
      <c r="C4" s="27" t="s">
        <v>68</v>
      </c>
      <c r="D4" s="28" t="s">
        <v>77</v>
      </c>
      <c r="E4" s="35" t="s">
        <v>76</v>
      </c>
      <c r="F4" s="35" t="s">
        <v>75</v>
      </c>
      <c r="G4" s="39" t="s">
        <v>79</v>
      </c>
      <c r="H4" s="39" t="s">
        <v>80</v>
      </c>
      <c r="I4" s="39" t="s">
        <v>81</v>
      </c>
      <c r="J4" s="39" t="s">
        <v>82</v>
      </c>
    </row>
    <row r="5" spans="1:10" x14ac:dyDescent="0.55000000000000004">
      <c r="A5" s="23">
        <v>1</v>
      </c>
      <c r="B5" s="14" t="s">
        <v>62</v>
      </c>
      <c r="C5" s="13">
        <v>28</v>
      </c>
      <c r="D5" s="14" t="str">
        <f>CONCATENATE(B5,C5)</f>
        <v>YY0128</v>
      </c>
      <c r="E5" s="2">
        <f>IF($B5="",0,IF(COUNTIF($B$5:$B5,$B5)=1,1,0))</f>
        <v>1</v>
      </c>
      <c r="F5" s="2">
        <f>IF(COUNTA($B5:$C5)&lt;2,0,IF(COUNTIF($D$5:$D5,$D5)=1,1,0))</f>
        <v>1</v>
      </c>
      <c r="G5" s="14">
        <f t="array" ref="G5">SUMPRODUCT(--(pcode_admin1=$B5),--(pcode_admin1&lt;&gt;""),--(Indicator&lt;&gt;""))</f>
        <v>4</v>
      </c>
      <c r="H5" s="14">
        <f t="array" ref="H5">SUMPRODUCT(--(pcode_admin1=$B5),Tag_adm_indic)</f>
        <v>3</v>
      </c>
      <c r="I5" s="36">
        <f t="array" ref="I5">SUM(IF(pcode_admin1=$B5,Indicator)) /G5</f>
        <v>64.25</v>
      </c>
      <c r="J5" s="36">
        <f t="shared" ref="J5:J15" si="0">SUMPRODUCT($I$5:$I$19,Tag_admin) / SUM(Tag_admin)</f>
        <v>64.270833333333329</v>
      </c>
    </row>
    <row r="6" spans="1:10" x14ac:dyDescent="0.55000000000000004">
      <c r="A6" s="23">
        <v>2</v>
      </c>
      <c r="B6" s="14" t="s">
        <v>62</v>
      </c>
      <c r="C6" s="13">
        <v>29</v>
      </c>
      <c r="D6" s="14" t="str">
        <f t="shared" ref="D6:D19" si="1">CONCATENATE(B6,C6)</f>
        <v>YY0129</v>
      </c>
      <c r="E6" s="2">
        <f>IF($B6="",0,IF(COUNTIF($B$5:$B6,$B6)=1,1,0))</f>
        <v>0</v>
      </c>
      <c r="F6" s="2">
        <f>IF(COUNTA($B6:$C6)&lt;2,0,IF(COUNTIF($D$5:$D6,$D6)=1,1,0))</f>
        <v>1</v>
      </c>
      <c r="G6" s="14">
        <f t="array" ref="G6">SUMPRODUCT(--(pcode_admin1=$B6),--(pcode_admin1&lt;&gt;""),--(Indicator&lt;&gt;""))</f>
        <v>4</v>
      </c>
      <c r="H6" s="14">
        <f t="array" ref="H6">SUMPRODUCT(--(pcode_admin1=$B6),Tag_adm_indic)</f>
        <v>3</v>
      </c>
      <c r="I6" s="36">
        <f t="array" ref="I6">SUM(IF(pcode_admin1=$B6,Indicator)) /G6</f>
        <v>64.25</v>
      </c>
      <c r="J6" s="36">
        <f t="shared" si="0"/>
        <v>64.270833333333329</v>
      </c>
    </row>
    <row r="7" spans="1:10" x14ac:dyDescent="0.55000000000000004">
      <c r="A7" s="23">
        <v>3</v>
      </c>
      <c r="B7" s="14" t="s">
        <v>62</v>
      </c>
      <c r="C7" s="33"/>
      <c r="D7" s="14" t="str">
        <f t="shared" si="1"/>
        <v>YY01</v>
      </c>
      <c r="E7" s="2">
        <f>IF($B7="",0,IF(COUNTIF($B$5:$B7,$B7)=1,1,0))</f>
        <v>0</v>
      </c>
      <c r="F7" s="2">
        <f>IF(COUNTA($B7:$C7)&lt;2,0,IF(COUNTIF($D$5:$D7,$D7)=1,1,0))</f>
        <v>0</v>
      </c>
      <c r="G7" s="14">
        <f t="array" ref="G7">SUMPRODUCT(--(pcode_admin1=$B7),--(pcode_admin1&lt;&gt;""),--(Indicator&lt;&gt;""))</f>
        <v>4</v>
      </c>
      <c r="H7" s="14">
        <f t="array" ref="H7">SUMPRODUCT(--(pcode_admin1=$B7),Tag_adm_indic)</f>
        <v>3</v>
      </c>
      <c r="I7" s="36">
        <f t="array" ref="I7">SUM(IF(pcode_admin1=$B7,Indicator)) /G7</f>
        <v>64.25</v>
      </c>
      <c r="J7" s="36">
        <f t="shared" si="0"/>
        <v>64.270833333333329</v>
      </c>
    </row>
    <row r="8" spans="1:10" x14ac:dyDescent="0.55000000000000004">
      <c r="A8" s="23">
        <v>4</v>
      </c>
      <c r="B8" s="14" t="s">
        <v>62</v>
      </c>
      <c r="C8" s="13">
        <v>100</v>
      </c>
      <c r="D8" s="14" t="str">
        <f t="shared" si="1"/>
        <v>YY01100</v>
      </c>
      <c r="E8" s="2">
        <f>IF($B8="",0,IF(COUNTIF($B$5:$B8,$B8)=1,1,0))</f>
        <v>0</v>
      </c>
      <c r="F8" s="2">
        <f>IF(COUNTA($B8:$C8)&lt;2,0,IF(COUNTIF($D$5:$D8,$D8)=1,1,0))</f>
        <v>1</v>
      </c>
      <c r="G8" s="14">
        <f t="array" ref="G8">SUMPRODUCT(--(pcode_admin1=$B8),--(pcode_admin1&lt;&gt;""),--(Indicator&lt;&gt;""))</f>
        <v>4</v>
      </c>
      <c r="H8" s="14">
        <f t="array" ref="H8">SUMPRODUCT(--(pcode_admin1=$B8),Tag_adm_indic)</f>
        <v>3</v>
      </c>
      <c r="I8" s="36">
        <f t="array" ref="I8">SUM(IF(pcode_admin1=$B8,Indicator)) /G8</f>
        <v>64.25</v>
      </c>
      <c r="J8" s="36">
        <f t="shared" si="0"/>
        <v>64.270833333333329</v>
      </c>
    </row>
    <row r="9" spans="1:10" x14ac:dyDescent="0.55000000000000004">
      <c r="A9" s="23">
        <v>5</v>
      </c>
      <c r="B9" s="14" t="s">
        <v>62</v>
      </c>
      <c r="C9" s="13">
        <v>100</v>
      </c>
      <c r="D9" s="14" t="str">
        <f t="shared" si="1"/>
        <v>YY01100</v>
      </c>
      <c r="E9" s="2">
        <f>IF($B9="",0,IF(COUNTIF($B$5:$B9,$B9)=1,1,0))</f>
        <v>0</v>
      </c>
      <c r="F9" s="2">
        <f>IF(COUNTA($B9:$C9)&lt;2,0,IF(COUNTIF($D$5:$D9,$D9)=1,1,0))</f>
        <v>0</v>
      </c>
      <c r="G9" s="14">
        <f t="array" ref="G9">SUMPRODUCT(--(pcode_admin1=$B9),--(pcode_admin1&lt;&gt;""),--(Indicator&lt;&gt;""))</f>
        <v>4</v>
      </c>
      <c r="H9" s="14">
        <f t="array" ref="H9">SUMPRODUCT(--(pcode_admin1=$B9),Tag_adm_indic)</f>
        <v>3</v>
      </c>
      <c r="I9" s="36">
        <f t="array" ref="I9">SUM(IF(pcode_admin1=$B9,Indicator)) /G9</f>
        <v>64.25</v>
      </c>
      <c r="J9" s="36">
        <f t="shared" si="0"/>
        <v>64.270833333333329</v>
      </c>
    </row>
    <row r="10" spans="1:10" x14ac:dyDescent="0.55000000000000004">
      <c r="A10" s="23">
        <v>6</v>
      </c>
      <c r="B10" s="11" t="s">
        <v>63</v>
      </c>
      <c r="C10" s="10">
        <v>91</v>
      </c>
      <c r="D10" s="11" t="str">
        <f t="shared" si="1"/>
        <v>YY0291</v>
      </c>
      <c r="E10" s="2">
        <f>IF($B10="",0,IF(COUNTIF($B$5:$B10,$B10)=1,1,0))</f>
        <v>1</v>
      </c>
      <c r="F10" s="2">
        <f>IF(COUNTA($B10:$C10)&lt;2,0,IF(COUNTIF($D$5:$D10,$D10)=1,1,0))</f>
        <v>1</v>
      </c>
      <c r="G10" s="11">
        <f t="array" ref="G10">SUMPRODUCT(--(pcode_admin1=$B10),--(pcode_admin1&lt;&gt;""),--(Indicator&lt;&gt;""))</f>
        <v>2</v>
      </c>
      <c r="H10" s="11">
        <f t="array" ref="H10">SUMPRODUCT(--(pcode_admin1=$B10),Tag_adm_indic)</f>
        <v>2</v>
      </c>
      <c r="I10" s="37">
        <f t="array" ref="I10">SUM(IF(pcode_admin1=$B10,Indicator)) /G10</f>
        <v>95.5</v>
      </c>
      <c r="J10" s="37">
        <f t="shared" si="0"/>
        <v>64.270833333333329</v>
      </c>
    </row>
    <row r="11" spans="1:10" x14ac:dyDescent="0.55000000000000004">
      <c r="A11" s="23">
        <v>7</v>
      </c>
      <c r="B11" s="11" t="s">
        <v>63</v>
      </c>
      <c r="C11" s="10">
        <v>100</v>
      </c>
      <c r="D11" s="11" t="str">
        <f t="shared" si="1"/>
        <v>YY02100</v>
      </c>
      <c r="E11" s="2">
        <f>IF($B11="",0,IF(COUNTIF($B$5:$B11,$B11)=1,1,0))</f>
        <v>0</v>
      </c>
      <c r="F11" s="2">
        <f>IF(COUNTA($B11:$C11)&lt;2,0,IF(COUNTIF($D$5:$D11,$D11)=1,1,0))</f>
        <v>1</v>
      </c>
      <c r="G11" s="11">
        <f t="array" ref="G11">SUMPRODUCT(--(pcode_admin1=$B11),--(pcode_admin1&lt;&gt;""),--(Indicator&lt;&gt;""))</f>
        <v>2</v>
      </c>
      <c r="H11" s="11">
        <f t="array" ref="H11">SUMPRODUCT(--(pcode_admin1=$B11),Tag_adm_indic)</f>
        <v>2</v>
      </c>
      <c r="I11" s="37">
        <f t="array" ref="I11">SUM(IF(pcode_admin1=$B11,Indicator)) /G11</f>
        <v>95.5</v>
      </c>
      <c r="J11" s="37">
        <f t="shared" si="0"/>
        <v>64.270833333333329</v>
      </c>
    </row>
    <row r="12" spans="1:10" x14ac:dyDescent="0.55000000000000004">
      <c r="A12" s="23">
        <v>8</v>
      </c>
      <c r="B12" s="14" t="s">
        <v>64</v>
      </c>
      <c r="C12" s="13">
        <v>59</v>
      </c>
      <c r="D12" s="14" t="str">
        <f t="shared" si="1"/>
        <v>YY0359</v>
      </c>
      <c r="E12" s="2">
        <f>IF($B12="",0,IF(COUNTIF($B$5:$B12,$B12)=1,1,0))</f>
        <v>1</v>
      </c>
      <c r="F12" s="2">
        <f>IF(COUNTA($B12:$C12)&lt;2,0,IF(COUNTIF($D$5:$D12,$D12)=1,1,0))</f>
        <v>1</v>
      </c>
      <c r="G12" s="14">
        <f t="array" ref="G12">SUMPRODUCT(--(pcode_admin1=$B12),--(pcode_admin1&lt;&gt;""),--(Indicator&lt;&gt;""))</f>
        <v>2</v>
      </c>
      <c r="H12" s="14">
        <f t="array" ref="H12">SUMPRODUCT(--(pcode_admin1=$B12),Tag_adm_indic)</f>
        <v>2</v>
      </c>
      <c r="I12" s="36">
        <f t="array" ref="I12">SUM(IF(pcode_admin1=$B12,Indicator)) /G12</f>
        <v>67</v>
      </c>
      <c r="J12" s="36">
        <f t="shared" si="0"/>
        <v>64.270833333333329</v>
      </c>
    </row>
    <row r="13" spans="1:10" x14ac:dyDescent="0.55000000000000004">
      <c r="A13" s="23">
        <v>9</v>
      </c>
      <c r="B13" s="14" t="s">
        <v>64</v>
      </c>
      <c r="C13" s="33"/>
      <c r="D13" s="14" t="str">
        <f t="shared" si="1"/>
        <v>YY03</v>
      </c>
      <c r="E13" s="2">
        <f>IF($B13="",0,IF(COUNTIF($B$5:$B13,$B13)=1,1,0))</f>
        <v>0</v>
      </c>
      <c r="F13" s="2">
        <f>IF(COUNTA($B13:$C13)&lt;2,0,IF(COUNTIF($D$5:$D13,$D13)=1,1,0))</f>
        <v>0</v>
      </c>
      <c r="G13" s="14">
        <f t="array" ref="G13">SUMPRODUCT(--(pcode_admin1=$B13),--(pcode_admin1&lt;&gt;""),--(Indicator&lt;&gt;""))</f>
        <v>2</v>
      </c>
      <c r="H13" s="14">
        <f t="array" ref="H13">SUMPRODUCT(--(pcode_admin1=$B13),Tag_adm_indic)</f>
        <v>2</v>
      </c>
      <c r="I13" s="36">
        <f t="array" ref="I13">SUM(IF(pcode_admin1=$B13,Indicator)) /G13</f>
        <v>67</v>
      </c>
      <c r="J13" s="36">
        <f t="shared" si="0"/>
        <v>64.270833333333329</v>
      </c>
    </row>
    <row r="14" spans="1:10" x14ac:dyDescent="0.55000000000000004">
      <c r="A14" s="23">
        <v>10</v>
      </c>
      <c r="B14" s="14" t="s">
        <v>64</v>
      </c>
      <c r="C14" s="33"/>
      <c r="D14" s="14" t="str">
        <f t="shared" si="1"/>
        <v>YY03</v>
      </c>
      <c r="E14" s="2">
        <f>IF($B14="",0,IF(COUNTIF($B$5:$B14,$B14)=1,1,0))</f>
        <v>0</v>
      </c>
      <c r="F14" s="2">
        <f>IF(COUNTA($B14:$C14)&lt;2,0,IF(COUNTIF($D$5:$D14,$D14)=1,1,0))</f>
        <v>0</v>
      </c>
      <c r="G14" s="14">
        <f t="array" ref="G14">SUMPRODUCT(--(pcode_admin1=$B14),--(pcode_admin1&lt;&gt;""),--(Indicator&lt;&gt;""))</f>
        <v>2</v>
      </c>
      <c r="H14" s="14">
        <f t="array" ref="H14">SUMPRODUCT(--(pcode_admin1=$B14),Tag_adm_indic)</f>
        <v>2</v>
      </c>
      <c r="I14" s="36">
        <f t="array" ref="I14">SUM(IF(pcode_admin1=$B14,Indicator)) /G14</f>
        <v>67</v>
      </c>
      <c r="J14" s="36">
        <f t="shared" si="0"/>
        <v>64.270833333333329</v>
      </c>
    </row>
    <row r="15" spans="1:10" x14ac:dyDescent="0.55000000000000004">
      <c r="A15" s="23">
        <v>11</v>
      </c>
      <c r="B15" s="14" t="s">
        <v>64</v>
      </c>
      <c r="C15" s="13">
        <v>75</v>
      </c>
      <c r="D15" s="14" t="str">
        <f t="shared" si="1"/>
        <v>YY0375</v>
      </c>
      <c r="E15" s="2">
        <f>IF($B15="",0,IF(COUNTIF($B$5:$B15,$B15)=1,1,0))</f>
        <v>0</v>
      </c>
      <c r="F15" s="2">
        <f>IF(COUNTA($B15:$C15)&lt;2,0,IF(COUNTIF($D$5:$D15,$D15)=1,1,0))</f>
        <v>1</v>
      </c>
      <c r="G15" s="14">
        <f t="array" ref="G15">SUMPRODUCT(--(pcode_admin1=$B15),--(pcode_admin1&lt;&gt;""),--(Indicator&lt;&gt;""))</f>
        <v>2</v>
      </c>
      <c r="H15" s="14">
        <f t="array" ref="H15">SUMPRODUCT(--(pcode_admin1=$B15),Tag_adm_indic)</f>
        <v>2</v>
      </c>
      <c r="I15" s="36">
        <f t="array" ref="I15">SUM(IF(pcode_admin1=$B15,Indicator)) /G15</f>
        <v>67</v>
      </c>
      <c r="J15" s="36">
        <f t="shared" si="0"/>
        <v>64.270833333333329</v>
      </c>
    </row>
    <row r="16" spans="1:10" x14ac:dyDescent="0.55000000000000004">
      <c r="A16" s="23">
        <v>12</v>
      </c>
      <c r="B16" s="34"/>
      <c r="C16" s="13">
        <v>23</v>
      </c>
      <c r="D16" s="11" t="str">
        <f t="shared" si="1"/>
        <v>23</v>
      </c>
      <c r="E16" s="2">
        <f>IF($B16="",0,IF(COUNTIF($B$5:$B16,$B16)=1,1,0))</f>
        <v>0</v>
      </c>
      <c r="F16" s="2">
        <f>IF(COUNTA($B16:$C16)&lt;2,0,IF(COUNTIF($D$5:$D16,$D16)=1,1,0))</f>
        <v>0</v>
      </c>
      <c r="G16" s="34">
        <f t="array" ref="G16">SUMPRODUCT(--(pcode_admin1=$B16),--(pcode_admin1&lt;&gt;""),--(Indicator&lt;&gt;""))</f>
        <v>0</v>
      </c>
      <c r="H16" s="34">
        <f t="array" ref="H16">SUMPRODUCT(--(pcode_admin1=$B16),Tag_adm_indic)</f>
        <v>0</v>
      </c>
      <c r="I16" s="38" t="s">
        <v>78</v>
      </c>
      <c r="J16" s="38" t="s">
        <v>78</v>
      </c>
    </row>
    <row r="17" spans="1:10" x14ac:dyDescent="0.55000000000000004">
      <c r="A17" s="23">
        <v>13</v>
      </c>
      <c r="B17" s="11" t="s">
        <v>65</v>
      </c>
      <c r="C17" s="10">
        <v>41</v>
      </c>
      <c r="D17" s="11" t="str">
        <f t="shared" si="1"/>
        <v>YY0441</v>
      </c>
      <c r="E17" s="2">
        <f>IF($B17="",0,IF(COUNTIF($B$5:$B17,$B17)=1,1,0))</f>
        <v>1</v>
      </c>
      <c r="F17" s="2">
        <f>IF(COUNTA($B17:$C17)&lt;2,0,IF(COUNTIF($D$5:$D17,$D17)=1,1,0))</f>
        <v>1</v>
      </c>
      <c r="G17" s="11">
        <f t="array" ref="G17">SUMPRODUCT(--(pcode_admin1=$B17),--(pcode_admin1&lt;&gt;""),--(Indicator&lt;&gt;""))</f>
        <v>3</v>
      </c>
      <c r="H17" s="11">
        <f t="array" ref="H17">SUMPRODUCT(--(pcode_admin1=$B17),Tag_adm_indic)</f>
        <v>2</v>
      </c>
      <c r="I17" s="37">
        <f t="array" ref="I17">SUM(IF(pcode_admin1=$B17,Indicator)) /G17</f>
        <v>30.333333333333332</v>
      </c>
      <c r="J17" s="37">
        <f>SUMPRODUCT($I$5:$I$19,Tag_admin) / SUM(Tag_admin)</f>
        <v>64.270833333333329</v>
      </c>
    </row>
    <row r="18" spans="1:10" x14ac:dyDescent="0.55000000000000004">
      <c r="A18" s="23">
        <v>14</v>
      </c>
      <c r="B18" s="11" t="s">
        <v>65</v>
      </c>
      <c r="C18" s="10">
        <v>41</v>
      </c>
      <c r="D18" s="11" t="str">
        <f t="shared" si="1"/>
        <v>YY0441</v>
      </c>
      <c r="E18" s="2">
        <f>IF($B18="",0,IF(COUNTIF($B$5:$B18,$B18)=1,1,0))</f>
        <v>0</v>
      </c>
      <c r="F18" s="2">
        <f>IF(COUNTA($B18:$C18)&lt;2,0,IF(COUNTIF($D$5:$D18,$D18)=1,1,0))</f>
        <v>0</v>
      </c>
      <c r="G18" s="11">
        <f t="array" ref="G18">SUMPRODUCT(--(pcode_admin1=$B18),--(pcode_admin1&lt;&gt;""),--(Indicator&lt;&gt;""))</f>
        <v>3</v>
      </c>
      <c r="H18" s="11">
        <f t="array" ref="H18">SUMPRODUCT(--(pcode_admin1=$B18),Tag_adm_indic)</f>
        <v>2</v>
      </c>
      <c r="I18" s="37">
        <f t="array" ref="I18">SUM(IF(pcode_admin1=$B18,Indicator)) /G18</f>
        <v>30.333333333333332</v>
      </c>
      <c r="J18" s="37">
        <f>SUMPRODUCT($I$5:$I$19,Tag_admin) / SUM(Tag_admin)</f>
        <v>64.270833333333329</v>
      </c>
    </row>
    <row r="19" spans="1:10" x14ac:dyDescent="0.55000000000000004">
      <c r="A19" s="23">
        <v>15</v>
      </c>
      <c r="B19" s="11" t="s">
        <v>65</v>
      </c>
      <c r="C19" s="10">
        <v>9</v>
      </c>
      <c r="D19" s="11" t="str">
        <f t="shared" si="1"/>
        <v>YY049</v>
      </c>
      <c r="E19" s="2">
        <f>IF($B19="",0,IF(COUNTIF($B$5:$B19,$B19)=1,1,0))</f>
        <v>0</v>
      </c>
      <c r="F19" s="2">
        <f>IF(COUNTA($B19:$C19)&lt;2,0,IF(COUNTIF($D$5:$D19,$D19)=1,1,0))</f>
        <v>1</v>
      </c>
      <c r="G19" s="11">
        <f t="array" ref="G19">SUMPRODUCT(--(pcode_admin1=$B19),--(pcode_admin1&lt;&gt;""),--(Indicator&lt;&gt;""))</f>
        <v>3</v>
      </c>
      <c r="H19" s="11">
        <f t="array" ref="H19">SUMPRODUCT(--(pcode_admin1=$B19),Tag_adm_indic)</f>
        <v>2</v>
      </c>
      <c r="I19" s="37">
        <f t="array" ref="I19">SUM(IF(pcode_admin1=$B19,Indicator)) /G19</f>
        <v>30.333333333333332</v>
      </c>
      <c r="J19" s="37">
        <f>SUMPRODUCT($I$5:$I$19,Tag_admin) / SUM(Tag_admin)</f>
        <v>64.270833333333329</v>
      </c>
    </row>
  </sheetData>
  <mergeCells count="2">
    <mergeCell ref="E3:F3"/>
    <mergeCell ref="G3:J3"/>
  </mergeCells>
  <conditionalFormatting sqref="E5:F19">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C17"/>
  <sheetViews>
    <sheetView showGridLines="0" zoomScale="105" zoomScaleNormal="105" workbookViewId="0"/>
  </sheetViews>
  <sheetFormatPr defaultRowHeight="18.3" x14ac:dyDescent="0.7"/>
  <cols>
    <col min="1" max="1" width="4.62890625" style="70" customWidth="1"/>
    <col min="2" max="2" width="8.83984375" style="71"/>
    <col min="3" max="3" width="110.15625" style="72" customWidth="1"/>
    <col min="4" max="16384" width="8.83984375" style="70"/>
  </cols>
  <sheetData>
    <row r="2" spans="1:3" x14ac:dyDescent="0.7">
      <c r="B2" s="71" t="s">
        <v>750</v>
      </c>
    </row>
    <row r="3" spans="1:3" ht="159.9" customHeight="1" x14ac:dyDescent="0.7">
      <c r="A3" s="73"/>
      <c r="C3" s="72" t="s">
        <v>841</v>
      </c>
    </row>
    <row r="4" spans="1:3" ht="128.1" x14ac:dyDescent="0.7">
      <c r="C4" s="72" t="s">
        <v>842</v>
      </c>
    </row>
    <row r="6" spans="1:3" x14ac:dyDescent="0.7">
      <c r="B6" s="71" t="s">
        <v>751</v>
      </c>
    </row>
    <row r="7" spans="1:3" ht="91.5" x14ac:dyDescent="0.7">
      <c r="C7" s="72" t="s">
        <v>752</v>
      </c>
    </row>
    <row r="8" spans="1:3" ht="265.8" customHeight="1" x14ac:dyDescent="0.7">
      <c r="C8" s="72" t="s">
        <v>843</v>
      </c>
    </row>
    <row r="9" spans="1:3" x14ac:dyDescent="0.7">
      <c r="B9" s="71" t="s">
        <v>753</v>
      </c>
    </row>
    <row r="10" spans="1:3" ht="109.8" x14ac:dyDescent="0.7">
      <c r="C10" s="72" t="s">
        <v>754</v>
      </c>
    </row>
    <row r="11" spans="1:3" ht="36.6" x14ac:dyDescent="0.7">
      <c r="C11" s="72" t="s">
        <v>844</v>
      </c>
    </row>
    <row r="13" spans="1:3" x14ac:dyDescent="0.7">
      <c r="B13" s="71" t="s">
        <v>838</v>
      </c>
    </row>
    <row r="15" spans="1:3" ht="73.2" x14ac:dyDescent="0.7">
      <c r="C15" s="72" t="s">
        <v>845</v>
      </c>
    </row>
    <row r="16" spans="1:3" ht="224.4" customHeight="1" x14ac:dyDescent="0.7">
      <c r="C16" s="72" t="s">
        <v>846</v>
      </c>
    </row>
    <row r="17" spans="3:3" ht="274.5" x14ac:dyDescent="0.7">
      <c r="C17" s="72" t="s">
        <v>847</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24</vt:i4>
      </vt:variant>
    </vt:vector>
  </HeadingPairs>
  <TitlesOfParts>
    <vt:vector size="37" baseType="lpstr">
      <vt:lpstr>TOC</vt:lpstr>
      <vt:lpstr>Motivation</vt:lpstr>
      <vt:lpstr>Simplest_case</vt:lpstr>
      <vt:lpstr>Two_numeric_vars</vt:lpstr>
      <vt:lpstr>Admin1and2</vt:lpstr>
      <vt:lpstr>Risks_of_rounding</vt:lpstr>
      <vt:lpstr>MissingValues</vt:lpstr>
      <vt:lpstr>Tags_for_context</vt:lpstr>
      <vt:lpstr>Arsenic_Scenario</vt:lpstr>
      <vt:lpstr>Arsenic_Data</vt:lpstr>
      <vt:lpstr>Arsenic_summary</vt:lpstr>
      <vt:lpstr>Arsenic_STATA_code</vt:lpstr>
      <vt:lpstr>Named_ranges</vt:lpstr>
      <vt:lpstr>Arsenic_ppb</vt:lpstr>
      <vt:lpstr>Auxil</vt:lpstr>
      <vt:lpstr>Commune</vt:lpstr>
      <vt:lpstr>Commune_max</vt:lpstr>
      <vt:lpstr>Commune_tag</vt:lpstr>
      <vt:lpstr>Complete_vol</vt:lpstr>
      <vt:lpstr>Concat_Vol_Arsen</vt:lpstr>
      <vt:lpstr>Data</vt:lpstr>
      <vt:lpstr>Distinct_vol</vt:lpstr>
      <vt:lpstr>District</vt:lpstr>
      <vt:lpstr>District_mean</vt:lpstr>
      <vt:lpstr>District_tag</vt:lpstr>
      <vt:lpstr>Indic_tag</vt:lpstr>
      <vt:lpstr>Indicator</vt:lpstr>
      <vt:lpstr>pcode_admin1</vt:lpstr>
      <vt:lpstr>Prob_tag</vt:lpstr>
      <vt:lpstr>Probe</vt:lpstr>
      <vt:lpstr>RecNo</vt:lpstr>
      <vt:lpstr>Tag_adm_indic</vt:lpstr>
      <vt:lpstr>Tag_admin</vt:lpstr>
      <vt:lpstr>Vol_Indic_Tag</vt:lpstr>
      <vt:lpstr>Vol_mean</vt:lpstr>
      <vt:lpstr>Volunteer</vt:lpstr>
      <vt:lpstr>Volunteer_tag</vt:lpstr>
    </vt:vector>
  </TitlesOfParts>
  <Company>Windows 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Aldo Benini</dc:creator>
  <cp:lastModifiedBy>Aldo Benini</cp:lastModifiedBy>
  <dcterms:created xsi:type="dcterms:W3CDTF">2021-07-22T19:51:49Z</dcterms:created>
  <dcterms:modified xsi:type="dcterms:W3CDTF">2021-08-12T18:14:12Z</dcterms:modified>
</cp:coreProperties>
</file>